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crse enrollmnt, pg3" sheetId="1" r:id="rId1"/>
    <sheet name="course enrollmnt, pg 4-6" sheetId="2" r:id="rId2"/>
    <sheet name="course enroll, pg7-9" sheetId="3" r:id="rId3"/>
    <sheet name="college_DEWU p 10" sheetId="4" r:id="rId4"/>
    <sheet name="DEWU_subject p11-13" sheetId="5" r:id="rId5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Area" localSheetId="2">'course enroll, pg7-9'!$A$1:$J$120</definedName>
    <definedName name="_xlnm.Print_Area" localSheetId="4">'DEWU_subject p11-13'!$A$1:$P$127</definedName>
    <definedName name="_xlnm.Print_Titles" localSheetId="2">'course enroll, pg7-9'!$1:$6</definedName>
    <definedName name="_xlnm.Print_Titles" localSheetId="1">'course enrollmnt, pg 4-6'!$1:$7</definedName>
    <definedName name="_xlnm.Print_Titles" localSheetId="4">'DEWU_subject p11-13'!$1:$7</definedName>
  </definedNames>
  <calcPr fullCalcOnLoad="1"/>
</workbook>
</file>

<file path=xl/sharedStrings.xml><?xml version="1.0" encoding="utf-8"?>
<sst xmlns="http://schemas.openxmlformats.org/spreadsheetml/2006/main" count="421" uniqueCount="172">
  <si>
    <t>CLEVELAND STATE UNIVERSITY</t>
  </si>
  <si>
    <t>College</t>
  </si>
  <si>
    <t>Total</t>
  </si>
  <si>
    <t>Undergrad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</si>
  <si>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</si>
  <si>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</si>
  <si>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</si>
  <si>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</si>
  <si>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</si>
  <si>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</si>
  <si>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</si>
  <si>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</si>
  <si>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 xml:space="preserve">   TOTAL</t>
  </si>
  <si>
    <t>Undergraduate</t>
  </si>
  <si>
    <t>TOTAL</t>
  </si>
  <si>
    <t>Graduate and Law</t>
  </si>
  <si>
    <t xml:space="preserve">Percent Change </t>
  </si>
  <si>
    <t>Law</t>
  </si>
  <si>
    <t>University  Studies</t>
  </si>
  <si>
    <t>Career Services</t>
  </si>
  <si>
    <t>Military Science</t>
  </si>
  <si>
    <t xml:space="preserve">NOTES: </t>
  </si>
  <si>
    <t>STUDENT CREDIT HOURS AND FTE ENROLLMENT</t>
  </si>
  <si>
    <t>Student Credit Hours (SCH)</t>
  </si>
  <si>
    <t>Full-Time Equivalent (FTE)</t>
  </si>
  <si>
    <t xml:space="preserve">Undergrad </t>
  </si>
  <si>
    <t xml:space="preserve">Graduate and Law </t>
  </si>
  <si>
    <t xml:space="preserve">Total </t>
  </si>
  <si>
    <t>College of Arts &amp; Sciences</t>
  </si>
  <si>
    <t>Anthropology</t>
  </si>
  <si>
    <t>Art</t>
  </si>
  <si>
    <t>Chemistry</t>
  </si>
  <si>
    <t>Classical and Medieval Studies</t>
  </si>
  <si>
    <t>Communications</t>
  </si>
  <si>
    <t>Dramatic Arts</t>
  </si>
  <si>
    <t>Economics</t>
  </si>
  <si>
    <t>English</t>
  </si>
  <si>
    <t>French</t>
  </si>
  <si>
    <t>German</t>
  </si>
  <si>
    <t>Greek</t>
  </si>
  <si>
    <t>History</t>
  </si>
  <si>
    <t>Health Sciences</t>
  </si>
  <si>
    <t>Latin</t>
  </si>
  <si>
    <t>Modern Languages</t>
  </si>
  <si>
    <t>Mathematics</t>
  </si>
  <si>
    <t>Applied Music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</si>
  <si>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</si>
  <si>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</si>
  <si>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</si>
  <si>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</si>
  <si>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</si>
  <si>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</si>
  <si>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</si>
  <si>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</si>
  <si>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Speech and Hearing</t>
  </si>
  <si>
    <t>Spanish</t>
  </si>
  <si>
    <t>Social Work</t>
  </si>
  <si>
    <t>College of Arts &amp; Sciences Total</t>
  </si>
  <si>
    <t>College of Business</t>
  </si>
  <si>
    <t>Accounting</t>
  </si>
  <si>
    <t>Business Law</t>
  </si>
  <si>
    <t>Computer &amp; Information Science</t>
  </si>
  <si>
    <t>Finance</t>
  </si>
  <si>
    <t>General Administration</t>
  </si>
  <si>
    <t>Health Care Administration</t>
  </si>
  <si>
    <t>Information Systems</t>
  </si>
  <si>
    <t>Marketing</t>
  </si>
  <si>
    <t>Management &amp; Labor</t>
  </si>
  <si>
    <t>Operation Mgmt &amp; Business</t>
  </si>
  <si>
    <t>College of Business Total</t>
  </si>
  <si>
    <t>College of Education</t>
  </si>
  <si>
    <t>Dance</t>
  </si>
  <si>
    <t>Early Childhood Education</t>
  </si>
  <si>
    <t>Education Counseling</t>
  </si>
  <si>
    <t>Education-SIP</t>
  </si>
  <si>
    <t>Middle Childhood Education</t>
  </si>
  <si>
    <t>Education-Special Offering</t>
  </si>
  <si>
    <t>Doctoral Education</t>
  </si>
  <si>
    <t>Special Education</t>
  </si>
  <si>
    <t>Specialized Study &amp; Field Experience</t>
  </si>
  <si>
    <t>Health Education</t>
  </si>
  <si>
    <t>HPER-Core Curriculum</t>
  </si>
  <si>
    <t>Physical Education-Professional</t>
  </si>
  <si>
    <t>Physical Education-Service</t>
  </si>
  <si>
    <t>College of Education Total</t>
  </si>
  <si>
    <t>College of Engineering</t>
  </si>
  <si>
    <t>Chemical Engineering</t>
  </si>
  <si>
    <t>Civil Engineering</t>
  </si>
  <si>
    <t>Engineering Science</t>
  </si>
  <si>
    <t>Mechanical Engineering</t>
  </si>
  <si>
    <t>Engineering Mechanics</t>
  </si>
  <si>
    <t>College of Engineering Total</t>
  </si>
  <si>
    <t>College of Law</t>
  </si>
  <si>
    <t>Curriculum &amp; Instruction</t>
  </si>
  <si>
    <t>University Studies Total</t>
  </si>
  <si>
    <t>College of Urban Affairs</t>
  </si>
  <si>
    <t>Environmental Studies</t>
  </si>
  <si>
    <t>Public Administration</t>
  </si>
  <si>
    <t>Planning, Design &amp; Development</t>
  </si>
  <si>
    <t>Urban Studies</t>
  </si>
  <si>
    <t>College of Urban Affairs Total</t>
  </si>
  <si>
    <t>Air Force ROTC</t>
  </si>
  <si>
    <t>Military Science Total</t>
  </si>
  <si>
    <t>CSU TOTAL</t>
  </si>
  <si>
    <t>Public Health</t>
  </si>
  <si>
    <t>Women's Studies</t>
  </si>
  <si>
    <t>Doctor of Business Administration</t>
  </si>
  <si>
    <t>Cleveland State University</t>
  </si>
  <si>
    <t>Graduate/Law</t>
  </si>
  <si>
    <t>Percent Change</t>
  </si>
  <si>
    <t>College of Arts and Sciences Total</t>
  </si>
  <si>
    <t>Master of Business Administration</t>
  </si>
  <si>
    <t>College/Course Subject</t>
  </si>
  <si>
    <t>SUMMARY OF STUDENT CREDIT HOURS BY MEETING TIME</t>
  </si>
  <si>
    <t>Meeting Time</t>
  </si>
  <si>
    <t>Day</t>
  </si>
  <si>
    <t>Math Technology</t>
  </si>
  <si>
    <t>Biology (BIO)</t>
  </si>
  <si>
    <t>Geology (GEO)</t>
  </si>
  <si>
    <t>Biology, Geology &amp; Environmental Science</t>
  </si>
  <si>
    <t>College of Arts and Sciences</t>
  </si>
  <si>
    <t>English Translations of Foreign Literature</t>
  </si>
  <si>
    <t>Electrical &amp; Computer Egr</t>
  </si>
  <si>
    <t>Electronic Engineering Tech</t>
  </si>
  <si>
    <t>General Engineering Tech</t>
  </si>
  <si>
    <t>Industrial &amp; Manufacturing Egr</t>
  </si>
  <si>
    <t>Adult Learning &amp; Development (ALD)</t>
  </si>
  <si>
    <t>Individually Arranged</t>
  </si>
  <si>
    <t>Mechanical Engineering Technology</t>
  </si>
  <si>
    <t>Coun, Admin, Super, Adult (ADM &amp; EDE)</t>
  </si>
  <si>
    <t>Curriculum &amp; Instruction (Graduate: EDB, EGT, &amp; ETE)</t>
  </si>
  <si>
    <t>Industrial &amp; Manufacturing Engineering</t>
  </si>
  <si>
    <t>Evening</t>
  </si>
  <si>
    <t>Weekend</t>
  </si>
  <si>
    <t xml:space="preserve">Individually Arranged </t>
  </si>
  <si>
    <t>STUDENT CREDIT HOURS  BY COLLEGE, DEPARTMENT AND MEETING TIME</t>
  </si>
  <si>
    <t>Master of Business Admin</t>
  </si>
  <si>
    <t>Curriculum &amp; Instruction (EDB, EGT, ETE)</t>
  </si>
  <si>
    <t>Special Education (ESE, EDW, EDX)</t>
  </si>
  <si>
    <t>Education-Secondary (EDS)</t>
  </si>
  <si>
    <t>Arts &amp; Science</t>
  </si>
  <si>
    <t>Doctor of Business Admin</t>
  </si>
  <si>
    <t>Education-Secondary</t>
  </si>
  <si>
    <t>Electronic Engineering Technology</t>
  </si>
  <si>
    <t>General Engineering Technology</t>
  </si>
  <si>
    <t>Mechanical Egr Tech</t>
  </si>
  <si>
    <t>Urban Services Administration</t>
  </si>
  <si>
    <t xml:space="preserve">Business </t>
  </si>
  <si>
    <t>Environmental Science (EVS)</t>
  </si>
  <si>
    <t>National Student Exchange</t>
  </si>
  <si>
    <t xml:space="preserve">Public Safety Management </t>
  </si>
  <si>
    <t xml:space="preserve">Urban Services Administration </t>
  </si>
  <si>
    <t>Graduate Studies</t>
  </si>
  <si>
    <t>Air Force</t>
  </si>
  <si>
    <t>Summary of Student Credit Hours by Course Level</t>
  </si>
  <si>
    <t>Specialized Instructional/Teacher Education</t>
  </si>
  <si>
    <t>Notes:</t>
  </si>
  <si>
    <t>College by Course Level</t>
  </si>
  <si>
    <t>Linguistics</t>
  </si>
  <si>
    <t>Registered Credit Hours *</t>
  </si>
  <si>
    <t>Graduate</t>
  </si>
  <si>
    <t>Headcount</t>
  </si>
  <si>
    <t>Cumulative Percent</t>
  </si>
  <si>
    <t>* Fractionated student credit hours were rounded to the nearest whole hour.</t>
  </si>
  <si>
    <t>&gt;=24</t>
  </si>
  <si>
    <t>Registered Students by Level and Credit Hour (SCH) Distribution</t>
  </si>
  <si>
    <t>Summer 2002</t>
  </si>
  <si>
    <t>1) Total student credit hours exclude SAB (Study Abroad) courses; 70 student credit hours were excluded in summer 2002 and 190 were excluded in summer 2001.</t>
  </si>
  <si>
    <t>Total student credit hours exclude SAB (Study Abroad) courses. 70 student credit hours were excluded in summer 2002 and 190 were excluded in summer 2001.</t>
  </si>
  <si>
    <t>Public SafetyManagement</t>
  </si>
  <si>
    <t>Note: Total student credit hours exclude SAB (Study Abroad) courses. 70 student credit hours (sch) were excluded in summer 2002 and 190 excluded in summer 2001.</t>
  </si>
  <si>
    <t>TOTAL STUDENT CREDIT HOURS COMPARED TO PRIOR YEAR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</si>
</sst>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2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0" fillId="0" borderId="10" xfId="22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66" fontId="0" fillId="0" borderId="19" xfId="22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6" fontId="0" fillId="0" borderId="19" xfId="22" applyNumberFormat="1" applyBorder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0" fillId="0" borderId="10" xfId="22" applyNumberFormat="1" applyFont="1" applyBorder="1" applyAlignment="1">
      <alignment vertical="center"/>
    </xf>
    <xf numFmtId="166" fontId="2" fillId="3" borderId="4" xfId="22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horizontal="centerContinuous" vertical="center" wrapText="1"/>
    </xf>
    <xf numFmtId="3" fontId="0" fillId="0" borderId="9" xfId="0" applyNumberFormat="1" applyBorder="1" applyAlignment="1">
      <alignment/>
    </xf>
    <xf numFmtId="166" fontId="2" fillId="3" borderId="21" xfId="22" applyNumberFormat="1" applyFont="1" applyFill="1" applyBorder="1" applyAlignment="1">
      <alignment vertical="center"/>
    </xf>
    <xf numFmtId="166" fontId="2" fillId="3" borderId="22" xfId="22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166" fontId="0" fillId="2" borderId="10" xfId="22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2"/>
    </xf>
    <xf numFmtId="166" fontId="0" fillId="0" borderId="19" xfId="22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 indent="3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 wrapText="1"/>
    </xf>
    <xf numFmtId="166" fontId="0" fillId="0" borderId="10" xfId="22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left" indent="2"/>
    </xf>
    <xf numFmtId="166" fontId="0" fillId="2" borderId="19" xfId="22" applyNumberFormat="1" applyFont="1" applyFill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Continuous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vertical="center"/>
    </xf>
    <xf numFmtId="166" fontId="2" fillId="3" borderId="21" xfId="22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/>
      <protection/>
    </xf>
    <xf numFmtId="166" fontId="3" fillId="0" borderId="28" xfId="22" applyNumberFormat="1" applyFont="1" applyBorder="1" applyAlignment="1" applyProtection="1">
      <alignment/>
      <protection/>
    </xf>
    <xf numFmtId="166" fontId="3" fillId="0" borderId="29" xfId="22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166" fontId="3" fillId="0" borderId="19" xfId="22" applyNumberFormat="1" applyFont="1" applyBorder="1" applyAlignment="1" applyProtection="1">
      <alignment/>
      <protection/>
    </xf>
    <xf numFmtId="166" fontId="3" fillId="0" borderId="10" xfId="22" applyNumberFormat="1" applyFont="1" applyBorder="1" applyAlignment="1" applyProtection="1">
      <alignment/>
      <protection/>
    </xf>
    <xf numFmtId="0" fontId="3" fillId="0" borderId="7" xfId="0" applyFont="1" applyBorder="1" applyAlignment="1" applyProtection="1" quotePrefix="1">
      <alignment horizontal="left"/>
      <protection/>
    </xf>
    <xf numFmtId="166" fontId="5" fillId="3" borderId="4" xfId="22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centerContinuous" vertical="center"/>
      <protection/>
    </xf>
    <xf numFmtId="3" fontId="3" fillId="0" borderId="2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26" xfId="15" applyNumberFormat="1" applyFont="1" applyBorder="1" applyAlignment="1" applyProtection="1">
      <alignment/>
      <protection/>
    </xf>
    <xf numFmtId="164" fontId="3" fillId="0" borderId="27" xfId="15" applyNumberFormat="1" applyFont="1" applyBorder="1" applyAlignment="1" applyProtection="1">
      <alignment/>
      <protection/>
    </xf>
    <xf numFmtId="164" fontId="3" fillId="0" borderId="30" xfId="15" applyNumberFormat="1" applyFont="1" applyBorder="1" applyAlignment="1" applyProtection="1">
      <alignment/>
      <protection/>
    </xf>
    <xf numFmtId="3" fontId="3" fillId="0" borderId="8" xfId="0" applyNumberFormat="1" applyFont="1" applyBorder="1" applyAlignment="1">
      <alignment/>
    </xf>
    <xf numFmtId="3" fontId="3" fillId="0" borderId="9" xfId="15" applyNumberFormat="1" applyFont="1" applyBorder="1" applyAlignment="1" applyProtection="1">
      <alignment/>
      <protection/>
    </xf>
    <xf numFmtId="164" fontId="3" fillId="0" borderId="8" xfId="15" applyNumberFormat="1" applyFont="1" applyBorder="1" applyAlignment="1" applyProtection="1">
      <alignment/>
      <protection/>
    </xf>
    <xf numFmtId="164" fontId="3" fillId="0" borderId="9" xfId="15" applyNumberFormat="1" applyFont="1" applyBorder="1" applyAlignment="1" applyProtection="1">
      <alignment/>
      <protection/>
    </xf>
    <xf numFmtId="164" fontId="3" fillId="0" borderId="13" xfId="15" applyNumberFormat="1" applyFont="1" applyBorder="1" applyAlignment="1" applyProtection="1">
      <alignment/>
      <protection/>
    </xf>
    <xf numFmtId="164" fontId="3" fillId="0" borderId="12" xfId="15" applyNumberFormat="1" applyFont="1" applyBorder="1" applyAlignment="1" applyProtection="1">
      <alignment/>
      <protection/>
    </xf>
    <xf numFmtId="0" fontId="5" fillId="4" borderId="39" xfId="0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>
      <alignment/>
    </xf>
    <xf numFmtId="3" fontId="5" fillId="5" borderId="2" xfId="15" applyNumberFormat="1" applyFont="1" applyFill="1" applyBorder="1" applyAlignment="1" applyProtection="1">
      <alignment/>
      <protection/>
    </xf>
    <xf numFmtId="166" fontId="5" fillId="3" borderId="33" xfId="22" applyNumberFormat="1" applyFont="1" applyFill="1" applyBorder="1" applyAlignment="1" applyProtection="1">
      <alignment/>
      <protection/>
    </xf>
    <xf numFmtId="164" fontId="5" fillId="5" borderId="1" xfId="15" applyNumberFormat="1" applyFont="1" applyFill="1" applyBorder="1" applyAlignment="1" applyProtection="1">
      <alignment/>
      <protection/>
    </xf>
    <xf numFmtId="164" fontId="5" fillId="5" borderId="2" xfId="15" applyNumberFormat="1" applyFont="1" applyFill="1" applyBorder="1" applyAlignment="1" applyProtection="1">
      <alignment/>
      <protection/>
    </xf>
    <xf numFmtId="164" fontId="5" fillId="3" borderId="40" xfId="15" applyNumberFormat="1" applyFont="1" applyFill="1" applyBorder="1" applyAlignment="1" applyProtection="1">
      <alignment/>
      <protection/>
    </xf>
    <xf numFmtId="164" fontId="5" fillId="3" borderId="2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2"/>
    </xf>
    <xf numFmtId="3" fontId="3" fillId="0" borderId="41" xfId="0" applyNumberFormat="1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9" xfId="0" applyNumberFormat="1" applyFont="1" applyBorder="1" applyAlignment="1">
      <alignment vertical="center"/>
    </xf>
    <xf numFmtId="168" fontId="3" fillId="0" borderId="42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indent="2"/>
    </xf>
    <xf numFmtId="3" fontId="5" fillId="3" borderId="23" xfId="0" applyNumberFormat="1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168" fontId="5" fillId="3" borderId="34" xfId="0" applyNumberFormat="1" applyFont="1" applyFill="1" applyBorder="1" applyAlignment="1">
      <alignment vertical="center"/>
    </xf>
    <xf numFmtId="168" fontId="5" fillId="3" borderId="43" xfId="0" applyNumberFormat="1" applyFont="1" applyFill="1" applyBorder="1" applyAlignment="1">
      <alignment vertical="center"/>
    </xf>
    <xf numFmtId="168" fontId="5" fillId="3" borderId="22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68" fontId="3" fillId="0" borderId="12" xfId="0" applyNumberFormat="1" applyFont="1" applyBorder="1" applyAlignment="1">
      <alignment vertical="center"/>
    </xf>
    <xf numFmtId="168" fontId="3" fillId="0" borderId="45" xfId="0" applyNumberFormat="1" applyFont="1" applyBorder="1" applyAlignment="1">
      <alignment vertical="center"/>
    </xf>
    <xf numFmtId="168" fontId="5" fillId="3" borderId="24" xfId="0" applyNumberFormat="1" applyFont="1" applyFill="1" applyBorder="1" applyAlignment="1">
      <alignment vertical="center"/>
    </xf>
    <xf numFmtId="168" fontId="5" fillId="3" borderId="46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vertical="center"/>
    </xf>
    <xf numFmtId="168" fontId="5" fillId="3" borderId="38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3" fontId="5" fillId="3" borderId="48" xfId="0" applyNumberFormat="1" applyFont="1" applyFill="1" applyBorder="1" applyAlignment="1">
      <alignment vertical="center"/>
    </xf>
    <xf numFmtId="168" fontId="5" fillId="3" borderId="49" xfId="0" applyNumberFormat="1" applyFont="1" applyFill="1" applyBorder="1" applyAlignment="1">
      <alignment vertical="center"/>
    </xf>
    <xf numFmtId="168" fontId="5" fillId="3" borderId="47" xfId="0" applyNumberFormat="1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2" borderId="53" xfId="0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168" fontId="5" fillId="2" borderId="56" xfId="0" applyNumberFormat="1" applyFont="1" applyFill="1" applyBorder="1" applyAlignment="1">
      <alignment vertical="center"/>
    </xf>
    <xf numFmtId="0" fontId="3" fillId="2" borderId="53" xfId="0" applyFont="1" applyFill="1" applyBorder="1" applyAlignment="1">
      <alignment horizontal="left" vertical="center" indent="2"/>
    </xf>
    <xf numFmtId="3" fontId="3" fillId="2" borderId="57" xfId="0" applyNumberFormat="1" applyFont="1" applyFill="1" applyBorder="1" applyAlignment="1">
      <alignment vertical="center"/>
    </xf>
    <xf numFmtId="168" fontId="3" fillId="2" borderId="8" xfId="0" applyNumberFormat="1" applyFont="1" applyFill="1" applyBorder="1" applyAlignment="1">
      <alignment vertical="center"/>
    </xf>
    <xf numFmtId="168" fontId="3" fillId="2" borderId="57" xfId="0" applyNumberFormat="1" applyFont="1" applyFill="1" applyBorder="1" applyAlignment="1">
      <alignment vertical="center"/>
    </xf>
    <xf numFmtId="168" fontId="3" fillId="2" borderId="58" xfId="0" applyNumberFormat="1" applyFont="1" applyFill="1" applyBorder="1" applyAlignment="1">
      <alignment vertical="center"/>
    </xf>
    <xf numFmtId="168" fontId="5" fillId="3" borderId="23" xfId="0" applyNumberFormat="1" applyFont="1" applyFill="1" applyBorder="1" applyAlignment="1">
      <alignment vertical="center"/>
    </xf>
    <xf numFmtId="0" fontId="5" fillId="2" borderId="32" xfId="0" applyNumberFormat="1" applyFont="1" applyFill="1" applyBorder="1" applyAlignment="1">
      <alignment horizontal="center" vertical="center"/>
    </xf>
    <xf numFmtId="1" fontId="3" fillId="0" borderId="8" xfId="22" applyNumberFormat="1" applyFont="1" applyBorder="1" applyAlignment="1">
      <alignment vertical="center"/>
    </xf>
    <xf numFmtId="166" fontId="3" fillId="0" borderId="19" xfId="22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18" xfId="22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66" fontId="3" fillId="0" borderId="14" xfId="22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1" fontId="3" fillId="0" borderId="8" xfId="22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166" fontId="3" fillId="0" borderId="19" xfId="22" applyNumberFormat="1" applyFont="1" applyBorder="1" applyAlignment="1">
      <alignment vertical="center" wrapText="1"/>
    </xf>
    <xf numFmtId="0" fontId="5" fillId="0" borderId="39" xfId="0" applyFont="1" applyBorder="1" applyAlignment="1" applyProtection="1">
      <alignment horizontal="center" vertical="center" wrapText="1"/>
      <protection/>
    </xf>
    <xf numFmtId="3" fontId="5" fillId="3" borderId="39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166" fontId="5" fillId="3" borderId="4" xfId="22" applyNumberFormat="1" applyFont="1" applyFill="1" applyBorder="1" applyAlignment="1">
      <alignment vertical="center" wrapText="1"/>
    </xf>
    <xf numFmtId="166" fontId="5" fillId="3" borderId="33" xfId="22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9" xfId="0" applyNumberFormat="1" applyFont="1" applyBorder="1" applyAlignment="1">
      <alignment/>
    </xf>
    <xf numFmtId="166" fontId="3" fillId="0" borderId="10" xfId="22" applyNumberFormat="1" applyFont="1" applyBorder="1" applyAlignment="1">
      <alignment vertical="center"/>
    </xf>
    <xf numFmtId="1" fontId="3" fillId="0" borderId="16" xfId="22" applyNumberFormat="1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166" fontId="5" fillId="3" borderId="22" xfId="22" applyNumberFormat="1" applyFont="1" applyFill="1" applyBorder="1" applyAlignment="1">
      <alignment vertical="center"/>
    </xf>
    <xf numFmtId="166" fontId="5" fillId="3" borderId="21" xfId="22" applyNumberFormat="1" applyFont="1" applyFill="1" applyBorder="1" applyAlignment="1">
      <alignment vertical="center"/>
    </xf>
    <xf numFmtId="166" fontId="3" fillId="0" borderId="10" xfId="22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/>
    </xf>
    <xf numFmtId="166" fontId="3" fillId="0" borderId="19" xfId="2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indent="2"/>
    </xf>
    <xf numFmtId="3" fontId="3" fillId="0" borderId="9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9" xfId="0" applyFont="1" applyFill="1" applyBorder="1" applyAlignment="1">
      <alignment/>
    </xf>
    <xf numFmtId="166" fontId="5" fillId="0" borderId="10" xfId="22" applyNumberFormat="1" applyFont="1" applyFill="1" applyBorder="1" applyAlignment="1">
      <alignment vertical="center"/>
    </xf>
    <xf numFmtId="1" fontId="3" fillId="0" borderId="9" xfId="22" applyNumberFormat="1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/>
    </xf>
    <xf numFmtId="3" fontId="3" fillId="0" borderId="0" xfId="0" applyNumberFormat="1" applyFont="1" applyAlignment="1">
      <alignment vertical="center"/>
    </xf>
    <xf numFmtId="166" fontId="3" fillId="0" borderId="10" xfId="22" applyNumberFormat="1" applyFont="1" applyBorder="1" applyAlignment="1">
      <alignment vertical="center" wrapText="1"/>
    </xf>
    <xf numFmtId="3" fontId="3" fillId="0" borderId="8" xfId="22" applyNumberFormat="1" applyFont="1" applyBorder="1" applyAlignment="1">
      <alignment vertical="center" wrapText="1"/>
    </xf>
    <xf numFmtId="0" fontId="0" fillId="0" borderId="53" xfId="0" applyBorder="1" applyAlignment="1">
      <alignment horizontal="left" vertical="center" indent="2"/>
    </xf>
    <xf numFmtId="3" fontId="0" fillId="0" borderId="59" xfId="0" applyNumberFormat="1" applyBorder="1" applyAlignment="1">
      <alignment vertical="center"/>
    </xf>
    <xf numFmtId="3" fontId="0" fillId="0" borderId="57" xfId="0" applyNumberFormat="1" applyBorder="1" applyAlignment="1">
      <alignment/>
    </xf>
    <xf numFmtId="166" fontId="0" fillId="0" borderId="58" xfId="22" applyNumberFormat="1" applyFont="1" applyFill="1" applyBorder="1" applyAlignment="1">
      <alignment vertical="center"/>
    </xf>
    <xf numFmtId="3" fontId="0" fillId="0" borderId="60" xfId="0" applyNumberFormat="1" applyBorder="1" applyAlignment="1">
      <alignment vertical="center"/>
    </xf>
    <xf numFmtId="166" fontId="5" fillId="0" borderId="9" xfId="22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/>
    </xf>
    <xf numFmtId="1" fontId="5" fillId="0" borderId="9" xfId="2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indent="2"/>
    </xf>
    <xf numFmtId="0" fontId="5" fillId="0" borderId="7" xfId="0" applyFont="1" applyFill="1" applyBorder="1" applyAlignment="1">
      <alignment horizontal="left" vertical="center" indent="1"/>
    </xf>
    <xf numFmtId="3" fontId="5" fillId="0" borderId="16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166" fontId="5" fillId="0" borderId="19" xfId="22" applyNumberFormat="1" applyFont="1" applyFill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168" fontId="5" fillId="2" borderId="54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3" fontId="5" fillId="3" borderId="24" xfId="0" applyNumberFormat="1" applyFont="1" applyFill="1" applyBorder="1" applyAlignment="1">
      <alignment/>
    </xf>
    <xf numFmtId="0" fontId="2" fillId="0" borderId="61" xfId="0" applyFont="1" applyBorder="1" applyAlignment="1">
      <alignment vertical="center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0" fontId="3" fillId="0" borderId="7" xfId="0" applyFont="1" applyBorder="1" applyAlignment="1" applyProtection="1">
      <alignment horizontal="left" indent="1"/>
      <protection/>
    </xf>
    <xf numFmtId="0" fontId="3" fillId="0" borderId="0" xfId="0" applyFont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/>
    </xf>
    <xf numFmtId="0" fontId="3" fillId="2" borderId="7" xfId="0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42" xfId="0" applyNumberFormat="1" applyFont="1" applyFill="1" applyBorder="1" applyAlignment="1">
      <alignment horizontal="right" vertical="center"/>
    </xf>
    <xf numFmtId="168" fontId="5" fillId="3" borderId="4" xfId="0" applyNumberFormat="1" applyFont="1" applyFill="1" applyBorder="1" applyAlignment="1">
      <alignment vertical="center"/>
    </xf>
    <xf numFmtId="3" fontId="5" fillId="3" borderId="33" xfId="0" applyNumberFormat="1" applyFont="1" applyFill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5" fillId="4" borderId="0" xfId="0" applyFont="1" applyFill="1" applyBorder="1" applyAlignment="1" applyProtection="1">
      <alignment horizontal="center"/>
      <protection/>
    </xf>
    <xf numFmtId="0" fontId="5" fillId="2" borderId="3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166" fontId="0" fillId="0" borderId="14" xfId="22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left" vertical="center" indent="2"/>
    </xf>
    <xf numFmtId="0" fontId="3" fillId="0" borderId="8" xfId="0" applyFont="1" applyFill="1" applyBorder="1" applyAlignment="1">
      <alignment/>
    </xf>
    <xf numFmtId="1" fontId="3" fillId="0" borderId="9" xfId="22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15" applyNumberFormat="1" applyFont="1" applyFill="1" applyBorder="1" applyAlignment="1" applyProtection="1">
      <alignment/>
      <protection/>
    </xf>
    <xf numFmtId="166" fontId="5" fillId="0" borderId="0" xfId="22" applyNumberFormat="1" applyFont="1" applyFill="1" applyBorder="1" applyAlignment="1" applyProtection="1">
      <alignment/>
      <protection/>
    </xf>
    <xf numFmtId="164" fontId="5" fillId="0" borderId="0" xfId="15" applyNumberFormat="1" applyFont="1" applyFill="1" applyBorder="1" applyAlignment="1" applyProtection="1">
      <alignment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 inden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/>
      <protection/>
    </xf>
    <xf numFmtId="3" fontId="3" fillId="0" borderId="41" xfId="0" applyNumberFormat="1" applyFont="1" applyBorder="1" applyAlignment="1">
      <alignment/>
    </xf>
    <xf numFmtId="3" fontId="3" fillId="0" borderId="6" xfId="15" applyNumberFormat="1" applyFont="1" applyBorder="1" applyAlignment="1" applyProtection="1">
      <alignment/>
      <protection/>
    </xf>
    <xf numFmtId="166" fontId="3" fillId="0" borderId="65" xfId="22" applyNumberFormat="1" applyFont="1" applyBorder="1" applyAlignment="1" applyProtection="1">
      <alignment/>
      <protection/>
    </xf>
    <xf numFmtId="172" fontId="3" fillId="0" borderId="41" xfId="15" applyNumberFormat="1" applyFont="1" applyBorder="1" applyAlignment="1" applyProtection="1">
      <alignment/>
      <protection/>
    </xf>
    <xf numFmtId="172" fontId="3" fillId="0" borderId="6" xfId="15" applyNumberFormat="1" applyFont="1" applyBorder="1" applyAlignment="1" applyProtection="1">
      <alignment/>
      <protection/>
    </xf>
    <xf numFmtId="166" fontId="3" fillId="0" borderId="66" xfId="22" applyNumberFormat="1" applyFont="1" applyBorder="1" applyAlignment="1" applyProtection="1">
      <alignment/>
      <protection/>
    </xf>
    <xf numFmtId="172" fontId="3" fillId="0" borderId="51" xfId="15" applyNumberFormat="1" applyFont="1" applyBorder="1" applyAlignment="1" applyProtection="1">
      <alignment/>
      <protection/>
    </xf>
    <xf numFmtId="172" fontId="3" fillId="0" borderId="8" xfId="15" applyNumberFormat="1" applyFont="1" applyBorder="1" applyAlignment="1" applyProtection="1">
      <alignment/>
      <protection/>
    </xf>
    <xf numFmtId="172" fontId="3" fillId="0" borderId="9" xfId="15" applyNumberFormat="1" applyFont="1" applyBorder="1" applyAlignment="1" applyProtection="1">
      <alignment/>
      <protection/>
    </xf>
    <xf numFmtId="172" fontId="3" fillId="0" borderId="16" xfId="15" applyNumberFormat="1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0" fontId="0" fillId="0" borderId="8" xfId="0" applyBorder="1" applyAlignment="1">
      <alignment/>
    </xf>
    <xf numFmtId="3" fontId="3" fillId="0" borderId="17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3" fillId="0" borderId="41" xfId="22" applyNumberFormat="1" applyFont="1" applyBorder="1" applyAlignment="1">
      <alignment vertical="center" wrapText="1"/>
    </xf>
    <xf numFmtId="1" fontId="3" fillId="0" borderId="6" xfId="22" applyNumberFormat="1" applyFont="1" applyBorder="1" applyAlignment="1">
      <alignment vertical="center" wrapText="1"/>
    </xf>
    <xf numFmtId="0" fontId="3" fillId="0" borderId="4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3" fillId="0" borderId="41" xfId="0" applyNumberFormat="1" applyFont="1" applyFill="1" applyBorder="1" applyAlignment="1">
      <alignment wrapText="1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22" applyNumberFormat="1" applyFont="1" applyBorder="1" applyAlignment="1">
      <alignment vertical="center" wrapText="1"/>
    </xf>
    <xf numFmtId="1" fontId="3" fillId="0" borderId="9" xfId="22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166" fontId="3" fillId="0" borderId="67" xfId="22" applyNumberFormat="1" applyFont="1" applyBorder="1" applyAlignment="1">
      <alignment/>
    </xf>
    <xf numFmtId="166" fontId="3" fillId="0" borderId="14" xfId="22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8" xfId="22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166" fontId="3" fillId="0" borderId="68" xfId="22" applyNumberFormat="1" applyFont="1" applyBorder="1" applyAlignment="1">
      <alignment/>
    </xf>
    <xf numFmtId="166" fontId="3" fillId="0" borderId="10" xfId="22" applyNumberFormat="1" applyFont="1" applyBorder="1" applyAlignment="1">
      <alignment/>
    </xf>
    <xf numFmtId="166" fontId="3" fillId="0" borderId="19" xfId="22" applyNumberFormat="1" applyFont="1" applyBorder="1" applyAlignment="1">
      <alignment/>
    </xf>
    <xf numFmtId="166" fontId="5" fillId="0" borderId="10" xfId="22" applyNumberFormat="1" applyFont="1" applyBorder="1" applyAlignment="1">
      <alignment/>
    </xf>
    <xf numFmtId="166" fontId="5" fillId="0" borderId="19" xfId="22" applyNumberFormat="1" applyFont="1" applyBorder="1" applyAlignment="1">
      <alignment/>
    </xf>
    <xf numFmtId="166" fontId="5" fillId="0" borderId="68" xfId="2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69" xfId="0" applyFont="1" applyBorder="1" applyAlignment="1">
      <alignment/>
    </xf>
    <xf numFmtId="166" fontId="0" fillId="0" borderId="0" xfId="22" applyNumberFormat="1" applyAlignment="1">
      <alignment/>
    </xf>
    <xf numFmtId="0" fontId="3" fillId="0" borderId="64" xfId="0" applyFont="1" applyBorder="1" applyAlignment="1" applyProtection="1" quotePrefix="1">
      <alignment horizontal="left" vertical="center"/>
      <protection/>
    </xf>
    <xf numFmtId="166" fontId="3" fillId="0" borderId="18" xfId="22" applyNumberFormat="1" applyFont="1" applyBorder="1" applyAlignment="1">
      <alignment vertical="center"/>
    </xf>
    <xf numFmtId="166" fontId="3" fillId="0" borderId="14" xfId="22" applyNumberFormat="1" applyFont="1" applyBorder="1" applyAlignment="1">
      <alignment vertical="center"/>
    </xf>
    <xf numFmtId="0" fontId="0" fillId="0" borderId="0" xfId="0" applyFont="1" applyAlignment="1">
      <alignment/>
    </xf>
    <xf numFmtId="3" fontId="3" fillId="0" borderId="26" xfId="22" applyNumberFormat="1" applyFont="1" applyBorder="1" applyAlignment="1">
      <alignment vertical="center" wrapText="1"/>
    </xf>
    <xf numFmtId="3" fontId="5" fillId="6" borderId="9" xfId="0" applyNumberFormat="1" applyFont="1" applyFill="1" applyBorder="1" applyAlignment="1">
      <alignment/>
    </xf>
    <xf numFmtId="3" fontId="5" fillId="6" borderId="9" xfId="22" applyNumberFormat="1" applyFont="1" applyFill="1" applyBorder="1" applyAlignment="1">
      <alignment vertical="center"/>
    </xf>
    <xf numFmtId="166" fontId="5" fillId="6" borderId="10" xfId="22" applyNumberFormat="1" applyFont="1" applyFill="1" applyBorder="1" applyAlignment="1">
      <alignment vertical="center"/>
    </xf>
    <xf numFmtId="1" fontId="5" fillId="6" borderId="9" xfId="22" applyNumberFormat="1" applyFont="1" applyFill="1" applyBorder="1" applyAlignment="1">
      <alignment vertical="center"/>
    </xf>
    <xf numFmtId="168" fontId="5" fillId="6" borderId="9" xfId="0" applyNumberFormat="1" applyFont="1" applyFill="1" applyBorder="1" applyAlignment="1">
      <alignment/>
    </xf>
    <xf numFmtId="166" fontId="5" fillId="6" borderId="19" xfId="22" applyNumberFormat="1" applyFont="1" applyFill="1" applyBorder="1" applyAlignment="1">
      <alignment vertical="center" wrapText="1"/>
    </xf>
    <xf numFmtId="3" fontId="5" fillId="6" borderId="16" xfId="22" applyNumberFormat="1" applyFont="1" applyFill="1" applyBorder="1" applyAlignment="1">
      <alignment vertical="center"/>
    </xf>
    <xf numFmtId="1" fontId="3" fillId="0" borderId="16" xfId="0" applyNumberFormat="1" applyFont="1" applyBorder="1" applyAlignment="1">
      <alignment/>
    </xf>
    <xf numFmtId="166" fontId="5" fillId="0" borderId="16" xfId="22" applyNumberFormat="1" applyFont="1" applyFill="1" applyBorder="1" applyAlignment="1">
      <alignment vertical="center"/>
    </xf>
    <xf numFmtId="1" fontId="3" fillId="0" borderId="16" xfId="22" applyNumberFormat="1" applyFont="1" applyFill="1" applyBorder="1" applyAlignment="1">
      <alignment vertical="center"/>
    </xf>
    <xf numFmtId="166" fontId="3" fillId="0" borderId="16" xfId="22" applyNumberFormat="1" applyFont="1" applyBorder="1" applyAlignment="1">
      <alignment vertical="center"/>
    </xf>
    <xf numFmtId="3" fontId="5" fillId="3" borderId="34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3" fontId="5" fillId="6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6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indent="2"/>
    </xf>
    <xf numFmtId="0" fontId="0" fillId="0" borderId="64" xfId="0" applyFont="1" applyBorder="1" applyAlignment="1">
      <alignment horizontal="left" indent="2"/>
    </xf>
    <xf numFmtId="1" fontId="3" fillId="0" borderId="13" xfId="15" applyNumberFormat="1" applyFont="1" applyBorder="1" applyAlignment="1" applyProtection="1">
      <alignment/>
      <protection/>
    </xf>
    <xf numFmtId="0" fontId="5" fillId="2" borderId="32" xfId="0" applyFont="1" applyFill="1" applyBorder="1" applyAlignment="1">
      <alignment horizontal="left" vertical="center"/>
    </xf>
    <xf numFmtId="168" fontId="5" fillId="3" borderId="3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17" xfId="0" applyBorder="1" applyAlignment="1">
      <alignment/>
    </xf>
    <xf numFmtId="3" fontId="5" fillId="3" borderId="22" xfId="0" applyNumberFormat="1" applyFont="1" applyFill="1" applyBorder="1" applyAlignment="1">
      <alignment vertical="center"/>
    </xf>
    <xf numFmtId="3" fontId="5" fillId="3" borderId="37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5" fillId="3" borderId="46" xfId="0" applyNumberFormat="1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52" xfId="0" applyFont="1" applyBorder="1" applyAlignment="1">
      <alignment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45" xfId="0" applyNumberFormat="1" applyFont="1" applyBorder="1" applyAlignment="1">
      <alignment vertical="center"/>
    </xf>
    <xf numFmtId="3" fontId="5" fillId="2" borderId="56" xfId="0" applyNumberFormat="1" applyFont="1" applyFill="1" applyBorder="1" applyAlignment="1">
      <alignment vertical="center"/>
    </xf>
    <xf numFmtId="3" fontId="3" fillId="2" borderId="5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3" fillId="0" borderId="9" xfId="0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3" fontId="2" fillId="3" borderId="47" xfId="0" applyNumberFormat="1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3" fillId="0" borderId="9" xfId="15" applyNumberFormat="1" applyFont="1" applyBorder="1" applyAlignment="1" applyProtection="1">
      <alignment/>
      <protection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33" xfId="0" applyNumberFormat="1" applyFont="1" applyFill="1" applyBorder="1" applyAlignment="1">
      <alignment horizontal="right" vertical="center"/>
    </xf>
    <xf numFmtId="0" fontId="8" fillId="0" borderId="16" xfId="21" applyFont="1" applyFill="1" applyBorder="1" applyAlignment="1">
      <alignment horizontal="right" wrapText="1"/>
      <protection/>
    </xf>
    <xf numFmtId="0" fontId="8" fillId="0" borderId="8" xfId="21" applyFont="1" applyFill="1" applyBorder="1" applyAlignment="1">
      <alignment horizontal="right" wrapTex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3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6.00390625" style="87" customWidth="1"/>
    <col min="2" max="2" width="9.7109375" style="87" customWidth="1"/>
    <col min="3" max="3" width="10.57421875" style="87" customWidth="1"/>
    <col min="4" max="4" width="10.28125" style="87" customWidth="1"/>
    <col min="5" max="5" width="10.00390625" style="87" customWidth="1"/>
    <col min="6" max="6" width="9.57421875" style="87" customWidth="1"/>
    <col min="7" max="9" width="9.8515625" style="87" customWidth="1"/>
    <col min="10" max="10" width="9.00390625" style="87" customWidth="1"/>
    <col min="11" max="16384" width="9.140625" style="87" customWidth="1"/>
  </cols>
  <sheetData>
    <row r="1" spans="1:10" ht="12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2">
      <c r="A2" s="451" t="s">
        <v>166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2">
      <c r="A3" s="233"/>
      <c r="B3" s="124"/>
      <c r="C3" s="124"/>
      <c r="D3" s="124"/>
      <c r="E3" s="124"/>
      <c r="F3" s="124"/>
      <c r="G3" s="124"/>
      <c r="H3" s="124"/>
      <c r="I3" s="124"/>
      <c r="J3" s="124"/>
    </row>
    <row r="4" spans="1:8" ht="12">
      <c r="A4" s="103" t="s">
        <v>154</v>
      </c>
      <c r="B4" s="89"/>
      <c r="C4" s="89"/>
      <c r="D4" s="89"/>
      <c r="E4" s="89"/>
      <c r="F4" s="89"/>
      <c r="G4" s="89"/>
      <c r="H4" s="89"/>
    </row>
    <row r="5" spans="2:8" ht="12">
      <c r="B5" s="104"/>
      <c r="C5" s="104"/>
      <c r="D5" s="104"/>
      <c r="E5" s="104"/>
      <c r="F5" s="104"/>
      <c r="G5" s="104"/>
      <c r="H5" s="104"/>
    </row>
    <row r="6" spans="1:10" ht="25.5" customHeight="1">
      <c r="A6" s="468" t="s">
        <v>1</v>
      </c>
      <c r="B6" s="465" t="s">
        <v>13</v>
      </c>
      <c r="C6" s="466"/>
      <c r="D6" s="466"/>
      <c r="E6" s="465" t="s">
        <v>15</v>
      </c>
      <c r="F6" s="466"/>
      <c r="G6" s="467"/>
      <c r="H6" s="466" t="s">
        <v>2</v>
      </c>
      <c r="I6" s="466"/>
      <c r="J6" s="467"/>
    </row>
    <row r="7" spans="1:10" ht="25.5" customHeight="1">
      <c r="A7" s="469"/>
      <c r="B7" s="91">
        <v>2001</v>
      </c>
      <c r="C7" s="6">
        <v>2002</v>
      </c>
      <c r="D7" s="92" t="s">
        <v>16</v>
      </c>
      <c r="E7" s="91">
        <v>2001</v>
      </c>
      <c r="F7" s="6">
        <v>2002</v>
      </c>
      <c r="G7" s="93" t="s">
        <v>16</v>
      </c>
      <c r="H7" s="91">
        <v>2001</v>
      </c>
      <c r="I7" s="6">
        <v>2002</v>
      </c>
      <c r="J7" s="94" t="s">
        <v>16</v>
      </c>
    </row>
    <row r="8" spans="1:10" ht="12">
      <c r="A8" s="95" t="s">
        <v>4</v>
      </c>
      <c r="B8" s="105">
        <v>22547</v>
      </c>
      <c r="C8" s="106">
        <v>23140</v>
      </c>
      <c r="D8" s="96">
        <f>(C8-B8)/B8</f>
        <v>0.02630061648999867</v>
      </c>
      <c r="E8" s="107">
        <v>2775</v>
      </c>
      <c r="F8" s="108">
        <v>3642</v>
      </c>
      <c r="G8" s="97">
        <f aca="true" t="shared" si="0" ref="G8:G19">(F8-E8)/E8</f>
        <v>0.3124324324324324</v>
      </c>
      <c r="H8" s="109">
        <f aca="true" t="shared" si="1" ref="H8:I13">SUM(B8+E8)</f>
        <v>25322</v>
      </c>
      <c r="I8" s="108">
        <f t="shared" si="1"/>
        <v>26782</v>
      </c>
      <c r="J8" s="97">
        <f aca="true" t="shared" si="2" ref="J8:J19">(I8-H8)/H8</f>
        <v>0.05765737303530527</v>
      </c>
    </row>
    <row r="9" spans="1:10" ht="12">
      <c r="A9" s="271" t="s">
        <v>8</v>
      </c>
      <c r="B9" s="110"/>
      <c r="C9" s="111">
        <v>193</v>
      </c>
      <c r="D9" s="99"/>
      <c r="E9" s="112"/>
      <c r="F9" s="113"/>
      <c r="G9" s="100"/>
      <c r="H9" s="411"/>
      <c r="I9" s="115">
        <f t="shared" si="1"/>
        <v>193</v>
      </c>
      <c r="J9" s="100"/>
    </row>
    <row r="10" spans="1:10" ht="12">
      <c r="A10" s="98" t="s">
        <v>5</v>
      </c>
      <c r="B10" s="110">
        <v>7934</v>
      </c>
      <c r="C10" s="111">
        <v>7327</v>
      </c>
      <c r="D10" s="99">
        <f>(C10-B10)/B10</f>
        <v>-0.07650617595160071</v>
      </c>
      <c r="E10" s="112">
        <v>4885</v>
      </c>
      <c r="F10" s="113">
        <v>3748</v>
      </c>
      <c r="G10" s="100">
        <f t="shared" si="0"/>
        <v>-0.23275332650972363</v>
      </c>
      <c r="H10" s="114">
        <f t="shared" si="1"/>
        <v>12819</v>
      </c>
      <c r="I10" s="115">
        <f t="shared" si="1"/>
        <v>11075</v>
      </c>
      <c r="J10" s="100">
        <f t="shared" si="2"/>
        <v>-0.1360480536703331</v>
      </c>
    </row>
    <row r="11" spans="1:10" ht="12">
      <c r="A11" s="98" t="s">
        <v>6</v>
      </c>
      <c r="B11" s="110">
        <v>3614</v>
      </c>
      <c r="C11" s="111">
        <v>3602</v>
      </c>
      <c r="D11" s="99">
        <f>(C11-B11)/B11</f>
        <v>-0.003320420586607637</v>
      </c>
      <c r="E11" s="112">
        <v>10382</v>
      </c>
      <c r="F11" s="113">
        <v>11702</v>
      </c>
      <c r="G11" s="100">
        <f t="shared" si="0"/>
        <v>0.1271431323444423</v>
      </c>
      <c r="H11" s="114">
        <f t="shared" si="1"/>
        <v>13996</v>
      </c>
      <c r="I11" s="115">
        <f t="shared" si="1"/>
        <v>15304</v>
      </c>
      <c r="J11" s="100">
        <f t="shared" si="2"/>
        <v>0.09345527293512432</v>
      </c>
    </row>
    <row r="12" spans="1:10" ht="12">
      <c r="A12" s="98" t="s">
        <v>7</v>
      </c>
      <c r="B12" s="110">
        <v>1093</v>
      </c>
      <c r="C12" s="111">
        <v>787</v>
      </c>
      <c r="D12" s="99">
        <f>(C12-B12)/B12</f>
        <v>-0.2799634034766697</v>
      </c>
      <c r="E12" s="112">
        <v>365</v>
      </c>
      <c r="F12" s="113">
        <v>386</v>
      </c>
      <c r="G12" s="100">
        <f t="shared" si="0"/>
        <v>0.057534246575342465</v>
      </c>
      <c r="H12" s="114">
        <f t="shared" si="1"/>
        <v>1458</v>
      </c>
      <c r="I12" s="115">
        <f t="shared" si="1"/>
        <v>1173</v>
      </c>
      <c r="J12" s="100">
        <f t="shared" si="2"/>
        <v>-0.19547325102880658</v>
      </c>
    </row>
    <row r="13" spans="1:10" ht="12">
      <c r="A13" s="98" t="s">
        <v>152</v>
      </c>
      <c r="B13" s="110"/>
      <c r="C13" s="168"/>
      <c r="D13" s="99"/>
      <c r="E13" s="112"/>
      <c r="F13" s="445">
        <v>1</v>
      </c>
      <c r="G13" s="100"/>
      <c r="H13" s="114"/>
      <c r="I13" s="115">
        <f t="shared" si="1"/>
        <v>1</v>
      </c>
      <c r="J13" s="100"/>
    </row>
    <row r="14" spans="1:10" ht="12">
      <c r="A14" s="98" t="s">
        <v>17</v>
      </c>
      <c r="B14" s="110"/>
      <c r="D14" s="99"/>
      <c r="E14" s="112">
        <v>1242</v>
      </c>
      <c r="F14" s="111">
        <v>1300</v>
      </c>
      <c r="G14" s="100">
        <f t="shared" si="0"/>
        <v>0.04669887278582931</v>
      </c>
      <c r="H14" s="114">
        <f aca="true" t="shared" si="3" ref="H14:I17">SUM(B14+E14)</f>
        <v>1242</v>
      </c>
      <c r="I14" s="115">
        <f t="shared" si="3"/>
        <v>1300</v>
      </c>
      <c r="J14" s="100">
        <f t="shared" si="2"/>
        <v>0.04669887278582931</v>
      </c>
    </row>
    <row r="15" spans="1:10" ht="12">
      <c r="A15" s="101" t="s">
        <v>18</v>
      </c>
      <c r="B15" s="110">
        <v>497</v>
      </c>
      <c r="C15" s="111">
        <v>479</v>
      </c>
      <c r="D15" s="99">
        <f>(C15-B15)/B15</f>
        <v>-0.03621730382293763</v>
      </c>
      <c r="E15" s="112"/>
      <c r="F15" s="113"/>
      <c r="G15" s="100"/>
      <c r="H15" s="114">
        <f>SUM(B15+E15)</f>
        <v>497</v>
      </c>
      <c r="I15" s="115">
        <f>SUM(C15+F15)</f>
        <v>479</v>
      </c>
      <c r="J15" s="100">
        <f>(I15-H15)/H15</f>
        <v>-0.03621730382293763</v>
      </c>
    </row>
    <row r="16" spans="1:10" ht="12">
      <c r="A16" s="98" t="s">
        <v>11</v>
      </c>
      <c r="B16" s="110">
        <v>1514</v>
      </c>
      <c r="C16" s="111">
        <v>1814</v>
      </c>
      <c r="D16" s="99">
        <f>(C16-B16)/B16</f>
        <v>0.19815059445178335</v>
      </c>
      <c r="E16" s="112">
        <v>1211</v>
      </c>
      <c r="F16" s="113">
        <v>1169</v>
      </c>
      <c r="G16" s="100">
        <f t="shared" si="0"/>
        <v>-0.03468208092485549</v>
      </c>
      <c r="H16" s="114">
        <f t="shared" si="3"/>
        <v>2725</v>
      </c>
      <c r="I16" s="115">
        <f t="shared" si="3"/>
        <v>2983</v>
      </c>
      <c r="J16" s="100">
        <f t="shared" si="2"/>
        <v>0.09467889908256881</v>
      </c>
    </row>
    <row r="17" spans="1:10" ht="12">
      <c r="A17" s="98" t="s">
        <v>20</v>
      </c>
      <c r="B17" s="110"/>
      <c r="C17" s="111">
        <v>6</v>
      </c>
      <c r="D17" s="99"/>
      <c r="E17" s="327"/>
      <c r="F17" s="328"/>
      <c r="G17" s="100"/>
      <c r="H17" s="329"/>
      <c r="I17" s="328">
        <f t="shared" si="3"/>
        <v>6</v>
      </c>
      <c r="J17" s="100"/>
    </row>
    <row r="18" spans="1:10" ht="12">
      <c r="A18" s="319" t="s">
        <v>153</v>
      </c>
      <c r="B18" s="320"/>
      <c r="C18" s="321"/>
      <c r="D18" s="322"/>
      <c r="E18" s="323"/>
      <c r="F18" s="324"/>
      <c r="G18" s="325"/>
      <c r="H18" s="326"/>
      <c r="I18" s="324"/>
      <c r="J18" s="325"/>
    </row>
    <row r="19" spans="1:10" ht="12">
      <c r="A19" s="116" t="s">
        <v>14</v>
      </c>
      <c r="B19" s="117">
        <f>SUM(B8:B18)</f>
        <v>37199</v>
      </c>
      <c r="C19" s="118">
        <f>SUM(C8:C18)</f>
        <v>37348</v>
      </c>
      <c r="D19" s="119">
        <f>(C19-B19)/B19</f>
        <v>0.004005484018387591</v>
      </c>
      <c r="E19" s="120">
        <f>SUM(E8:E18)</f>
        <v>20860</v>
      </c>
      <c r="F19" s="121">
        <f>SUM(F8:F18)</f>
        <v>21948</v>
      </c>
      <c r="G19" s="102">
        <f t="shared" si="0"/>
        <v>0.05215723873441994</v>
      </c>
      <c r="H19" s="122">
        <f>SUM(H8:H18)</f>
        <v>58059</v>
      </c>
      <c r="I19" s="123">
        <f>SUM(I8:I18)</f>
        <v>59296</v>
      </c>
      <c r="J19" s="102">
        <f t="shared" si="2"/>
        <v>0.021305912950619198</v>
      </c>
    </row>
    <row r="20" spans="1:10" ht="12">
      <c r="A20" s="284"/>
      <c r="B20" s="310"/>
      <c r="C20" s="311"/>
      <c r="D20" s="312"/>
      <c r="E20" s="313"/>
      <c r="F20" s="313"/>
      <c r="G20" s="312"/>
      <c r="H20" s="313"/>
      <c r="I20" s="313"/>
      <c r="J20" s="312"/>
    </row>
    <row r="21" spans="1:10" ht="12">
      <c r="A21" s="330" t="s">
        <v>156</v>
      </c>
      <c r="B21" s="310"/>
      <c r="C21" s="311"/>
      <c r="D21" s="312"/>
      <c r="E21" s="313"/>
      <c r="F21" s="313"/>
      <c r="G21" s="312"/>
      <c r="H21" s="313"/>
      <c r="I21" s="313"/>
      <c r="J21" s="312"/>
    </row>
    <row r="22" spans="1:10" ht="27" customHeight="1">
      <c r="A22" s="463" t="s">
        <v>167</v>
      </c>
      <c r="B22" s="464"/>
      <c r="C22" s="464"/>
      <c r="D22" s="464"/>
      <c r="E22" s="464"/>
      <c r="F22" s="464"/>
      <c r="G22" s="464"/>
      <c r="H22" s="464"/>
      <c r="I22" s="464"/>
      <c r="J22" s="464"/>
    </row>
    <row r="23" spans="1:11" ht="12.75" thickBot="1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44"/>
    </row>
    <row r="24" spans="1:10" ht="12">
      <c r="A24" s="9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2">
      <c r="A25" s="268" t="s">
        <v>165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ht="12">
      <c r="B26" s="344"/>
    </row>
    <row r="27" spans="1:10" ht="12">
      <c r="A27" s="457" t="s">
        <v>159</v>
      </c>
      <c r="B27" s="455" t="s">
        <v>13</v>
      </c>
      <c r="C27" s="456"/>
      <c r="D27" s="455" t="s">
        <v>160</v>
      </c>
      <c r="E27" s="456"/>
      <c r="F27" s="459" t="s">
        <v>17</v>
      </c>
      <c r="G27" s="460"/>
      <c r="H27" s="455" t="s">
        <v>2</v>
      </c>
      <c r="I27" s="456"/>
      <c r="J27" s="268"/>
    </row>
    <row r="28" spans="1:10" ht="24">
      <c r="A28" s="458"/>
      <c r="B28" s="345" t="s">
        <v>161</v>
      </c>
      <c r="C28" s="346" t="s">
        <v>162</v>
      </c>
      <c r="D28" s="345" t="s">
        <v>161</v>
      </c>
      <c r="E28" s="347" t="s">
        <v>162</v>
      </c>
      <c r="F28" s="348" t="s">
        <v>161</v>
      </c>
      <c r="G28" s="349" t="s">
        <v>162</v>
      </c>
      <c r="H28" s="345" t="s">
        <v>161</v>
      </c>
      <c r="I28" s="347" t="s">
        <v>162</v>
      </c>
      <c r="J28" s="268"/>
    </row>
    <row r="29" spans="1:9" ht="12">
      <c r="A29" s="350">
        <v>1</v>
      </c>
      <c r="B29" s="351">
        <v>69</v>
      </c>
      <c r="C29" s="352">
        <v>0.014462376860197024</v>
      </c>
      <c r="D29" s="351">
        <v>271</v>
      </c>
      <c r="E29" s="353">
        <v>0.06287703016241299</v>
      </c>
      <c r="F29" s="354">
        <v>3</v>
      </c>
      <c r="G29" s="355">
        <v>0.008902077151335312</v>
      </c>
      <c r="H29" s="274">
        <v>343</v>
      </c>
      <c r="I29" s="353">
        <v>0.03641962200042472</v>
      </c>
    </row>
    <row r="30" spans="1:9" ht="12">
      <c r="A30" s="356">
        <v>2</v>
      </c>
      <c r="B30" s="235">
        <v>77</v>
      </c>
      <c r="C30" s="357">
        <v>0.03060155103751834</v>
      </c>
      <c r="D30" s="235">
        <v>942</v>
      </c>
      <c r="E30" s="358">
        <v>0.2814385150812065</v>
      </c>
      <c r="F30" s="283">
        <v>67</v>
      </c>
      <c r="G30" s="359">
        <v>0.20771513353115728</v>
      </c>
      <c r="H30" s="110">
        <v>1086</v>
      </c>
      <c r="I30" s="358">
        <v>0.15173072839244</v>
      </c>
    </row>
    <row r="31" spans="1:9" ht="12">
      <c r="A31" s="356">
        <v>3</v>
      </c>
      <c r="B31" s="235">
        <v>654</v>
      </c>
      <c r="C31" s="357">
        <v>0.16767973171242928</v>
      </c>
      <c r="D31" s="235">
        <v>805</v>
      </c>
      <c r="E31" s="358">
        <v>0.46821345707656614</v>
      </c>
      <c r="F31" s="283">
        <v>97</v>
      </c>
      <c r="G31" s="359">
        <v>0.49554896142433236</v>
      </c>
      <c r="H31" s="110">
        <v>1556</v>
      </c>
      <c r="I31" s="358">
        <v>0.3169462730940752</v>
      </c>
    </row>
    <row r="32" spans="1:9" ht="12">
      <c r="A32" s="356">
        <v>4</v>
      </c>
      <c r="B32" s="235">
        <v>829</v>
      </c>
      <c r="C32" s="357">
        <v>0.34143785369943414</v>
      </c>
      <c r="D32" s="235">
        <v>599</v>
      </c>
      <c r="E32" s="358">
        <v>0.6071925754060326</v>
      </c>
      <c r="F32" s="283">
        <v>61</v>
      </c>
      <c r="G32" s="359">
        <v>0.6824925816023739</v>
      </c>
      <c r="H32" s="110">
        <v>1489</v>
      </c>
      <c r="I32" s="358">
        <v>0.47504778084519006</v>
      </c>
    </row>
    <row r="33" spans="1:9" ht="12">
      <c r="A33" s="356">
        <v>5</v>
      </c>
      <c r="B33" s="235">
        <v>118</v>
      </c>
      <c r="C33" s="357">
        <v>0.36617061412701746</v>
      </c>
      <c r="D33" s="235">
        <v>167</v>
      </c>
      <c r="E33" s="358">
        <v>0.645939675174014</v>
      </c>
      <c r="F33" s="283">
        <v>52</v>
      </c>
      <c r="G33" s="359">
        <v>0.8427299703264095</v>
      </c>
      <c r="H33" s="110">
        <v>337</v>
      </c>
      <c r="I33" s="358">
        <v>0.5108303249097473</v>
      </c>
    </row>
    <row r="34" spans="1:9" ht="12">
      <c r="A34" s="356">
        <v>6</v>
      </c>
      <c r="B34" s="235">
        <v>450</v>
      </c>
      <c r="C34" s="357">
        <v>0.4604904632152589</v>
      </c>
      <c r="D34" s="235">
        <v>449</v>
      </c>
      <c r="E34" s="358">
        <v>0.7501160092807425</v>
      </c>
      <c r="F34" s="283">
        <v>26</v>
      </c>
      <c r="G34" s="359">
        <v>0.913946587537092</v>
      </c>
      <c r="H34" s="110">
        <v>925</v>
      </c>
      <c r="I34" s="358">
        <v>0.6090465066893184</v>
      </c>
    </row>
    <row r="35" spans="1:9" ht="12">
      <c r="A35" s="356">
        <v>7</v>
      </c>
      <c r="B35" s="235">
        <v>404</v>
      </c>
      <c r="C35" s="357">
        <v>0.5451687277300357</v>
      </c>
      <c r="D35" s="235">
        <v>201</v>
      </c>
      <c r="E35" s="358">
        <v>0.7967517401392112</v>
      </c>
      <c r="F35" s="283">
        <v>17</v>
      </c>
      <c r="G35" s="359">
        <v>0.9584569732937686</v>
      </c>
      <c r="H35" s="110">
        <v>622</v>
      </c>
      <c r="I35" s="358">
        <v>0.6750902527075813</v>
      </c>
    </row>
    <row r="36" spans="1:9" ht="12">
      <c r="A36" s="356">
        <v>8</v>
      </c>
      <c r="B36" s="235">
        <v>615</v>
      </c>
      <c r="C36" s="357">
        <v>0.6740725214839657</v>
      </c>
      <c r="D36" s="235">
        <v>268</v>
      </c>
      <c r="E36" s="360">
        <v>0.8589327146171695</v>
      </c>
      <c r="F36" s="283">
        <v>6</v>
      </c>
      <c r="G36" s="361">
        <v>0.9762611275964391</v>
      </c>
      <c r="H36" s="110">
        <v>889</v>
      </c>
      <c r="I36" s="358">
        <v>0.7694839668719474</v>
      </c>
    </row>
    <row r="37" spans="1:9" ht="12">
      <c r="A37" s="356">
        <v>9</v>
      </c>
      <c r="B37" s="235">
        <v>206</v>
      </c>
      <c r="C37" s="357">
        <v>0.7172500523999162</v>
      </c>
      <c r="D37" s="235">
        <v>223</v>
      </c>
      <c r="E37" s="358">
        <v>0.9106728538283063</v>
      </c>
      <c r="F37" s="283">
        <v>6</v>
      </c>
      <c r="G37" s="359">
        <v>0.9940652818991097</v>
      </c>
      <c r="H37" s="110">
        <v>435</v>
      </c>
      <c r="I37" s="358">
        <v>0.8156721172223402</v>
      </c>
    </row>
    <row r="38" spans="1:9" ht="12">
      <c r="A38" s="356">
        <v>10</v>
      </c>
      <c r="B38" s="235">
        <v>205</v>
      </c>
      <c r="C38" s="357">
        <v>0.7602179836512263</v>
      </c>
      <c r="D38" s="235">
        <v>51</v>
      </c>
      <c r="E38" s="358">
        <v>0.9225058004640372</v>
      </c>
      <c r="F38" s="283">
        <v>0</v>
      </c>
      <c r="G38" s="359">
        <v>0.9940652818991097</v>
      </c>
      <c r="H38" s="110">
        <v>256</v>
      </c>
      <c r="I38" s="358">
        <v>0.8428541091526863</v>
      </c>
    </row>
    <row r="39" spans="1:9" ht="12">
      <c r="A39" s="356">
        <v>11</v>
      </c>
      <c r="B39" s="235">
        <v>169</v>
      </c>
      <c r="C39" s="362">
        <v>0.7956403269754769</v>
      </c>
      <c r="D39" s="235">
        <v>91</v>
      </c>
      <c r="E39" s="358">
        <v>0.9436194895591647</v>
      </c>
      <c r="F39" s="283">
        <v>2</v>
      </c>
      <c r="G39" s="359">
        <v>1</v>
      </c>
      <c r="H39" s="110">
        <v>262</v>
      </c>
      <c r="I39" s="358">
        <v>0.8706731790189</v>
      </c>
    </row>
    <row r="40" spans="1:9" ht="12">
      <c r="A40" s="356">
        <v>12</v>
      </c>
      <c r="B40" s="110">
        <v>289</v>
      </c>
      <c r="C40" s="357">
        <v>0.856214630056592</v>
      </c>
      <c r="D40" s="235">
        <v>67</v>
      </c>
      <c r="E40" s="358">
        <v>0.9591647331786544</v>
      </c>
      <c r="F40" s="283"/>
      <c r="G40" s="359"/>
      <c r="H40" s="110">
        <v>356</v>
      </c>
      <c r="I40" s="358">
        <v>0.9084731365470375</v>
      </c>
    </row>
    <row r="41" spans="1:9" ht="12">
      <c r="A41" s="356">
        <v>13</v>
      </c>
      <c r="B41" s="110">
        <v>96</v>
      </c>
      <c r="C41" s="357">
        <v>0.8763361978620835</v>
      </c>
      <c r="D41" s="235">
        <v>44</v>
      </c>
      <c r="E41" s="358">
        <v>0.9693735498839908</v>
      </c>
      <c r="F41" s="283"/>
      <c r="G41" s="359"/>
      <c r="H41" s="110">
        <v>140</v>
      </c>
      <c r="I41" s="358">
        <v>0.9233382883839456</v>
      </c>
    </row>
    <row r="42" spans="1:9" ht="12">
      <c r="A42" s="356">
        <v>14</v>
      </c>
      <c r="B42" s="110">
        <v>87</v>
      </c>
      <c r="C42" s="357">
        <v>0.8945713686858102</v>
      </c>
      <c r="D42" s="235">
        <v>33</v>
      </c>
      <c r="E42" s="358">
        <v>0.9770301624129931</v>
      </c>
      <c r="F42" s="283"/>
      <c r="G42" s="359"/>
      <c r="H42" s="110">
        <v>120</v>
      </c>
      <c r="I42" s="358">
        <v>0.9360798471012953</v>
      </c>
    </row>
    <row r="43" spans="1:9" ht="12">
      <c r="A43" s="356">
        <v>15</v>
      </c>
      <c r="B43" s="110">
        <v>123</v>
      </c>
      <c r="C43" s="357">
        <v>0.9203521274365962</v>
      </c>
      <c r="D43" s="235">
        <v>55</v>
      </c>
      <c r="E43" s="358">
        <v>0.9897911832946636</v>
      </c>
      <c r="F43" s="283"/>
      <c r="G43" s="359"/>
      <c r="H43" s="110">
        <v>178</v>
      </c>
      <c r="I43" s="358">
        <v>0.9549798258653641</v>
      </c>
    </row>
    <row r="44" spans="1:9" ht="12">
      <c r="A44" s="356">
        <v>16</v>
      </c>
      <c r="B44" s="110">
        <v>145</v>
      </c>
      <c r="C44" s="357">
        <v>0.950744078809474</v>
      </c>
      <c r="D44" s="235">
        <v>22</v>
      </c>
      <c r="E44" s="358">
        <v>0.9948955916473319</v>
      </c>
      <c r="F44" s="283"/>
      <c r="G44" s="359"/>
      <c r="H44" s="110">
        <v>167</v>
      </c>
      <c r="I44" s="358">
        <v>0.9727118284136759</v>
      </c>
    </row>
    <row r="45" spans="1:9" ht="12">
      <c r="A45" s="356">
        <v>17</v>
      </c>
      <c r="B45" s="235">
        <v>44</v>
      </c>
      <c r="C45" s="357">
        <v>0.9599664640536576</v>
      </c>
      <c r="D45" s="235">
        <v>9</v>
      </c>
      <c r="E45" s="358">
        <v>0.9969837587006961</v>
      </c>
      <c r="F45" s="283"/>
      <c r="G45" s="359"/>
      <c r="H45" s="110">
        <v>53</v>
      </c>
      <c r="I45" s="358">
        <v>0.9783393501805053</v>
      </c>
    </row>
    <row r="46" spans="1:9" ht="12">
      <c r="A46" s="356">
        <v>18</v>
      </c>
      <c r="B46" s="235">
        <v>51</v>
      </c>
      <c r="C46" s="357">
        <v>0.9706560469503249</v>
      </c>
      <c r="D46" s="235">
        <v>4</v>
      </c>
      <c r="E46" s="358">
        <v>0.9979118329466358</v>
      </c>
      <c r="F46" s="283"/>
      <c r="G46" s="359"/>
      <c r="H46" s="110">
        <v>55</v>
      </c>
      <c r="I46" s="358">
        <v>0.9841792312592906</v>
      </c>
    </row>
    <row r="47" spans="1:9" ht="12">
      <c r="A47" s="356">
        <v>19</v>
      </c>
      <c r="B47" s="235">
        <v>44</v>
      </c>
      <c r="C47" s="357">
        <v>0.9798784321945085</v>
      </c>
      <c r="D47" s="235">
        <v>7</v>
      </c>
      <c r="E47" s="358">
        <v>0.9995359628770302</v>
      </c>
      <c r="F47" s="283"/>
      <c r="G47" s="359"/>
      <c r="H47" s="110">
        <v>51</v>
      </c>
      <c r="I47" s="358">
        <v>0.9895943937141642</v>
      </c>
    </row>
    <row r="48" spans="1:9" ht="12">
      <c r="A48" s="356">
        <v>20</v>
      </c>
      <c r="B48" s="235">
        <v>45</v>
      </c>
      <c r="C48" s="357">
        <v>0.9893104171033327</v>
      </c>
      <c r="D48" s="235">
        <v>2</v>
      </c>
      <c r="E48" s="358">
        <v>1</v>
      </c>
      <c r="F48" s="283"/>
      <c r="G48" s="359"/>
      <c r="H48" s="110">
        <v>47</v>
      </c>
      <c r="I48" s="358">
        <v>0.9945848375451263</v>
      </c>
    </row>
    <row r="49" spans="1:9" ht="12.75">
      <c r="A49" s="356">
        <v>21</v>
      </c>
      <c r="B49" s="235">
        <v>15</v>
      </c>
      <c r="C49" s="357">
        <v>0.9924544120729407</v>
      </c>
      <c r="D49" s="235"/>
      <c r="E49" s="373"/>
      <c r="F49" s="235"/>
      <c r="G49" s="359"/>
      <c r="H49" s="110">
        <v>15</v>
      </c>
      <c r="I49" s="358">
        <v>0.996177532384795</v>
      </c>
    </row>
    <row r="50" spans="1:9" ht="12">
      <c r="A50" s="356">
        <v>22</v>
      </c>
      <c r="B50" s="235">
        <v>7</v>
      </c>
      <c r="C50" s="357">
        <v>0.9939216097254244</v>
      </c>
      <c r="D50" s="235"/>
      <c r="E50" s="363"/>
      <c r="F50" s="283"/>
      <c r="G50" s="359"/>
      <c r="H50" s="110">
        <v>7</v>
      </c>
      <c r="I50" s="358">
        <v>0.9969207899766404</v>
      </c>
    </row>
    <row r="51" spans="1:9" ht="12">
      <c r="A51" s="356">
        <v>23</v>
      </c>
      <c r="B51" s="235">
        <v>9</v>
      </c>
      <c r="C51" s="357">
        <v>0.9958080067071893</v>
      </c>
      <c r="D51" s="235"/>
      <c r="E51" s="363"/>
      <c r="F51" s="283"/>
      <c r="G51" s="364"/>
      <c r="H51" s="110">
        <v>9</v>
      </c>
      <c r="I51" s="358">
        <v>0.9978764068804415</v>
      </c>
    </row>
    <row r="52" spans="1:9" ht="12">
      <c r="A52" s="356" t="s">
        <v>164</v>
      </c>
      <c r="B52" s="235">
        <v>20</v>
      </c>
      <c r="C52" s="358">
        <v>1</v>
      </c>
      <c r="D52" s="235"/>
      <c r="E52" s="363"/>
      <c r="F52" s="283"/>
      <c r="G52" s="364"/>
      <c r="H52" s="110">
        <v>20</v>
      </c>
      <c r="I52" s="358">
        <v>1</v>
      </c>
    </row>
    <row r="53" spans="1:10" ht="12">
      <c r="A53" s="365" t="s">
        <v>14</v>
      </c>
      <c r="B53" s="366">
        <f>SUM(B29:B52)</f>
        <v>4771</v>
      </c>
      <c r="C53" s="367"/>
      <c r="D53" s="366">
        <f>SUM(D29:D52)</f>
        <v>4310</v>
      </c>
      <c r="E53" s="368"/>
      <c r="F53" s="369">
        <f>SUM(F29:F52)</f>
        <v>337</v>
      </c>
      <c r="G53" s="370"/>
      <c r="H53" s="366">
        <f>SUM(H29:H52)</f>
        <v>9418</v>
      </c>
      <c r="I53" s="371"/>
      <c r="J53" s="268"/>
    </row>
    <row r="55" ht="12">
      <c r="A55" s="87" t="s">
        <v>163</v>
      </c>
    </row>
  </sheetData>
  <mergeCells count="12">
    <mergeCell ref="A1:J1"/>
    <mergeCell ref="A2:J2"/>
    <mergeCell ref="A22:J22"/>
    <mergeCell ref="B6:D6"/>
    <mergeCell ref="E6:G6"/>
    <mergeCell ref="H6:J6"/>
    <mergeCell ref="A6:A7"/>
    <mergeCell ref="H27:I27"/>
    <mergeCell ref="A27:A28"/>
    <mergeCell ref="B27:C27"/>
    <mergeCell ref="D27:E27"/>
    <mergeCell ref="F27:G27"/>
  </mergeCells>
  <printOptions horizontalCentered="1"/>
  <pageMargins left="0.25" right="0.25" top="0.5" bottom="0.5" header="0.25" footer="0.25"/>
  <pageSetup firstPageNumber="3" useFirstPageNumber="1" horizontalDpi="600" verticalDpi="600" orientation="portrait" scale="95" r:id="rId1"/>
  <headerFooter alignWithMargins="0">
    <oddFooter>&amp;L10/22/02&amp;CPage 3&amp;ROffice of IRAA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="75" zoomScaleNormal="75" workbookViewId="0" topLeftCell="A6">
      <pane ySplit="2" topLeftCell="BM91" activePane="bottomLeft" state="frozen"/>
      <selection pane="topLeft" activeCell="A6" sqref="A6"/>
      <selection pane="bottomLeft" activeCell="B79" sqref="B79"/>
    </sheetView>
  </sheetViews>
  <sheetFormatPr defaultColWidth="9.140625" defaultRowHeight="12.75"/>
  <cols>
    <col min="1" max="1" width="48.8515625" style="2" bestFit="1" customWidth="1"/>
    <col min="2" max="2" width="11.421875" style="236" bestFit="1" customWidth="1"/>
    <col min="3" max="3" width="10.421875" style="236" bestFit="1" customWidth="1"/>
    <col min="4" max="4" width="8.7109375" style="87" bestFit="1" customWidth="1"/>
    <col min="5" max="5" width="12.57421875" style="236" bestFit="1" customWidth="1"/>
    <col min="6" max="6" width="10.421875" style="236" customWidth="1"/>
    <col min="7" max="7" width="11.140625" style="236" customWidth="1"/>
    <col min="8" max="16384" width="9.140625" style="2" customWidth="1"/>
  </cols>
  <sheetData>
    <row r="1" spans="1:7" ht="12">
      <c r="A1" s="318" t="s">
        <v>0</v>
      </c>
      <c r="B1" s="2"/>
      <c r="C1" s="2"/>
      <c r="D1" s="2"/>
      <c r="E1" s="2"/>
      <c r="F1" s="2"/>
      <c r="G1" s="2"/>
    </row>
    <row r="2" spans="1:7" ht="12">
      <c r="A2" s="12" t="s">
        <v>166</v>
      </c>
      <c r="B2" s="2"/>
      <c r="C2" s="2"/>
      <c r="D2" s="2"/>
      <c r="E2" s="2"/>
      <c r="F2" s="2"/>
      <c r="G2" s="2"/>
    </row>
    <row r="3" spans="1:7" ht="12">
      <c r="A3" s="454" t="s">
        <v>22</v>
      </c>
      <c r="B3" s="454"/>
      <c r="C3" s="454"/>
      <c r="D3" s="454"/>
      <c r="E3" s="454"/>
      <c r="F3" s="454"/>
      <c r="G3" s="454"/>
    </row>
    <row r="4" spans="1:7" ht="12">
      <c r="A4" s="86" t="s">
        <v>157</v>
      </c>
      <c r="B4" s="4"/>
      <c r="C4" s="4"/>
      <c r="D4" s="2"/>
      <c r="E4" s="4"/>
      <c r="F4" s="4"/>
      <c r="G4" s="4"/>
    </row>
    <row r="5" spans="1:7" ht="12">
      <c r="A5" s="86"/>
      <c r="B5" s="4"/>
      <c r="C5" s="4"/>
      <c r="D5" s="2"/>
      <c r="E5" s="4"/>
      <c r="F5" s="4"/>
      <c r="G5" s="4"/>
    </row>
    <row r="6" spans="1:7" ht="12">
      <c r="A6" s="457" t="s">
        <v>112</v>
      </c>
      <c r="B6" s="471" t="s">
        <v>23</v>
      </c>
      <c r="C6" s="472"/>
      <c r="D6" s="473"/>
      <c r="E6" s="471" t="s">
        <v>24</v>
      </c>
      <c r="F6" s="472"/>
      <c r="G6" s="473"/>
    </row>
    <row r="7" spans="1:7" s="234" customFormat="1" ht="24">
      <c r="A7" s="470"/>
      <c r="B7" s="258" t="s">
        <v>25</v>
      </c>
      <c r="C7" s="125" t="s">
        <v>26</v>
      </c>
      <c r="D7" s="126" t="s">
        <v>27</v>
      </c>
      <c r="E7" s="127" t="s">
        <v>3</v>
      </c>
      <c r="F7" s="125" t="s">
        <v>15</v>
      </c>
      <c r="G7" s="126" t="s">
        <v>27</v>
      </c>
    </row>
    <row r="8" spans="1:7" ht="12">
      <c r="A8" s="128" t="s">
        <v>28</v>
      </c>
      <c r="B8" s="255"/>
      <c r="C8" s="256"/>
      <c r="D8" s="416"/>
      <c r="E8" s="260"/>
      <c r="F8" s="256"/>
      <c r="G8" s="257"/>
    </row>
    <row r="9" spans="1:7" ht="12.75">
      <c r="A9" s="129" t="s">
        <v>29</v>
      </c>
      <c r="B9" s="417">
        <v>342</v>
      </c>
      <c r="C9" s="135"/>
      <c r="D9" s="269">
        <f>SUM(B9+C9)</f>
        <v>342</v>
      </c>
      <c r="E9" s="154">
        <f>B9/15</f>
        <v>22.8</v>
      </c>
      <c r="F9" s="132"/>
      <c r="G9" s="133">
        <f>SUM(C9,B9)/15</f>
        <v>22.8</v>
      </c>
    </row>
    <row r="10" spans="1:7" ht="12">
      <c r="A10" s="129" t="s">
        <v>30</v>
      </c>
      <c r="B10" s="110">
        <v>709</v>
      </c>
      <c r="C10" s="167">
        <v>36</v>
      </c>
      <c r="D10" s="269">
        <f>SUM(B10+C10)</f>
        <v>745</v>
      </c>
      <c r="E10" s="154">
        <f>B10/15</f>
        <v>47.266666666666666</v>
      </c>
      <c r="F10" s="132">
        <f>C10/15</f>
        <v>2.4</v>
      </c>
      <c r="G10" s="133">
        <f>SUM(C10,B10)/15</f>
        <v>49.666666666666664</v>
      </c>
    </row>
    <row r="11" spans="1:7" ht="12">
      <c r="A11" s="129" t="s">
        <v>4</v>
      </c>
      <c r="B11" s="110"/>
      <c r="C11" s="135"/>
      <c r="D11" s="269"/>
      <c r="E11" s="154"/>
      <c r="F11" s="132"/>
      <c r="G11" s="133"/>
    </row>
    <row r="12" spans="1:7" ht="12">
      <c r="A12" s="129" t="s">
        <v>119</v>
      </c>
      <c r="B12" s="134"/>
      <c r="C12" s="135"/>
      <c r="D12" s="269"/>
      <c r="E12" s="154"/>
      <c r="F12" s="132"/>
      <c r="G12" s="133"/>
    </row>
    <row r="13" spans="1:7" ht="12.75">
      <c r="A13" s="136" t="s">
        <v>117</v>
      </c>
      <c r="B13" s="443">
        <v>1560</v>
      </c>
      <c r="C13" s="167">
        <v>325</v>
      </c>
      <c r="D13" s="269">
        <f aca="true" t="shared" si="0" ref="D13:D44">SUM(B13+C13)</f>
        <v>1885</v>
      </c>
      <c r="E13" s="154">
        <f aca="true" t="shared" si="1" ref="E13:F44">B13/15</f>
        <v>104</v>
      </c>
      <c r="F13" s="132">
        <f t="shared" si="1"/>
        <v>21.666666666666668</v>
      </c>
      <c r="G13" s="133">
        <f aca="true" t="shared" si="2" ref="G13:G44">SUM(C13,B13)/15</f>
        <v>125.66666666666667</v>
      </c>
    </row>
    <row r="14" spans="1:7" ht="12.75">
      <c r="A14" s="136" t="s">
        <v>148</v>
      </c>
      <c r="B14" s="444">
        <v>72</v>
      </c>
      <c r="C14" s="167">
        <v>22</v>
      </c>
      <c r="D14" s="269">
        <f t="shared" si="0"/>
        <v>94</v>
      </c>
      <c r="E14" s="154">
        <f t="shared" si="1"/>
        <v>4.8</v>
      </c>
      <c r="F14" s="132">
        <f t="shared" si="1"/>
        <v>1.4666666666666666</v>
      </c>
      <c r="G14" s="133">
        <f t="shared" si="2"/>
        <v>6.266666666666667</v>
      </c>
    </row>
    <row r="15" spans="1:7" ht="12">
      <c r="A15" s="136" t="s">
        <v>118</v>
      </c>
      <c r="B15" s="110">
        <v>602</v>
      </c>
      <c r="C15" s="135"/>
      <c r="D15" s="269">
        <f t="shared" si="0"/>
        <v>602</v>
      </c>
      <c r="E15" s="154">
        <f t="shared" si="1"/>
        <v>40.13333333333333</v>
      </c>
      <c r="F15" s="132"/>
      <c r="G15" s="133">
        <f t="shared" si="2"/>
        <v>40.13333333333333</v>
      </c>
    </row>
    <row r="16" spans="1:7" ht="12">
      <c r="A16" s="129" t="s">
        <v>31</v>
      </c>
      <c r="B16" s="134">
        <v>1038</v>
      </c>
      <c r="C16" s="167">
        <v>345</v>
      </c>
      <c r="D16" s="269">
        <f t="shared" si="0"/>
        <v>1383</v>
      </c>
      <c r="E16" s="154">
        <f t="shared" si="1"/>
        <v>69.2</v>
      </c>
      <c r="F16" s="132">
        <f t="shared" si="1"/>
        <v>23</v>
      </c>
      <c r="G16" s="133">
        <f t="shared" si="2"/>
        <v>92.2</v>
      </c>
    </row>
    <row r="17" spans="1:7" ht="12">
      <c r="A17" s="129" t="s">
        <v>32</v>
      </c>
      <c r="B17" s="134"/>
      <c r="C17" s="135"/>
      <c r="D17" s="269"/>
      <c r="E17" s="154"/>
      <c r="F17" s="132"/>
      <c r="G17" s="133"/>
    </row>
    <row r="18" spans="1:7" ht="12.75">
      <c r="A18" s="129" t="s">
        <v>33</v>
      </c>
      <c r="B18" s="444">
        <v>1936</v>
      </c>
      <c r="C18" s="167">
        <v>58</v>
      </c>
      <c r="D18" s="269">
        <f t="shared" si="0"/>
        <v>1994</v>
      </c>
      <c r="E18" s="154">
        <f t="shared" si="1"/>
        <v>129.06666666666666</v>
      </c>
      <c r="F18" s="132">
        <f t="shared" si="1"/>
        <v>3.8666666666666667</v>
      </c>
      <c r="G18" s="133">
        <f t="shared" si="2"/>
        <v>132.93333333333334</v>
      </c>
    </row>
    <row r="19" spans="1:7" ht="12.75">
      <c r="A19" s="129" t="s">
        <v>34</v>
      </c>
      <c r="B19" s="443">
        <v>72</v>
      </c>
      <c r="C19" s="135"/>
      <c r="D19" s="269">
        <f t="shared" si="0"/>
        <v>72</v>
      </c>
      <c r="E19" s="154">
        <f t="shared" si="1"/>
        <v>4.8</v>
      </c>
      <c r="F19" s="132"/>
      <c r="G19" s="133">
        <f t="shared" si="2"/>
        <v>4.8</v>
      </c>
    </row>
    <row r="20" spans="1:7" ht="12.75">
      <c r="A20" s="129" t="s">
        <v>35</v>
      </c>
      <c r="B20" s="417">
        <v>896</v>
      </c>
      <c r="C20" s="167">
        <v>109</v>
      </c>
      <c r="D20" s="269">
        <f t="shared" si="0"/>
        <v>1005</v>
      </c>
      <c r="E20" s="154">
        <f t="shared" si="1"/>
        <v>59.733333333333334</v>
      </c>
      <c r="F20" s="132">
        <f t="shared" si="1"/>
        <v>7.266666666666667</v>
      </c>
      <c r="G20" s="133">
        <f t="shared" si="2"/>
        <v>67</v>
      </c>
    </row>
    <row r="21" spans="1:7" ht="12">
      <c r="A21" s="129" t="s">
        <v>121</v>
      </c>
      <c r="B21" s="110">
        <v>3</v>
      </c>
      <c r="C21" s="135"/>
      <c r="D21" s="269">
        <f t="shared" si="0"/>
        <v>3</v>
      </c>
      <c r="E21" s="154">
        <f t="shared" si="1"/>
        <v>0.2</v>
      </c>
      <c r="F21" s="132"/>
      <c r="G21" s="133">
        <f t="shared" si="2"/>
        <v>0.2</v>
      </c>
    </row>
    <row r="22" spans="1:7" ht="12">
      <c r="A22" s="129" t="s">
        <v>36</v>
      </c>
      <c r="B22" s="110">
        <v>1412</v>
      </c>
      <c r="C22" s="167">
        <v>279</v>
      </c>
      <c r="D22" s="269">
        <f t="shared" si="0"/>
        <v>1691</v>
      </c>
      <c r="E22" s="154">
        <f t="shared" si="1"/>
        <v>94.13333333333334</v>
      </c>
      <c r="F22" s="132">
        <f t="shared" si="1"/>
        <v>18.6</v>
      </c>
      <c r="G22" s="133">
        <f t="shared" si="2"/>
        <v>112.73333333333333</v>
      </c>
    </row>
    <row r="23" spans="1:7" ht="12">
      <c r="A23" s="129" t="s">
        <v>37</v>
      </c>
      <c r="B23" s="110">
        <v>70</v>
      </c>
      <c r="C23" s="135">
        <v>25</v>
      </c>
      <c r="D23" s="269">
        <f t="shared" si="0"/>
        <v>95</v>
      </c>
      <c r="E23" s="154">
        <f t="shared" si="1"/>
        <v>4.666666666666667</v>
      </c>
      <c r="F23" s="132">
        <f t="shared" si="1"/>
        <v>1.6666666666666667</v>
      </c>
      <c r="G23" s="133">
        <f t="shared" si="2"/>
        <v>6.333333333333333</v>
      </c>
    </row>
    <row r="24" spans="1:7" ht="12">
      <c r="A24" s="129" t="s">
        <v>38</v>
      </c>
      <c r="B24" s="110"/>
      <c r="C24" s="167"/>
      <c r="D24" s="269"/>
      <c r="E24" s="154"/>
      <c r="F24" s="132"/>
      <c r="G24" s="133"/>
    </row>
    <row r="25" spans="1:7" ht="12">
      <c r="A25" s="129" t="s">
        <v>39</v>
      </c>
      <c r="B25" s="110"/>
      <c r="C25" s="135"/>
      <c r="D25" s="269"/>
      <c r="E25" s="154"/>
      <c r="F25" s="132"/>
      <c r="G25" s="133"/>
    </row>
    <row r="26" spans="1:7" ht="12">
      <c r="A26" s="129" t="s">
        <v>41</v>
      </c>
      <c r="B26" s="110">
        <v>297</v>
      </c>
      <c r="C26" s="167">
        <v>758</v>
      </c>
      <c r="D26" s="269">
        <f t="shared" si="0"/>
        <v>1055</v>
      </c>
      <c r="E26" s="154">
        <f t="shared" si="1"/>
        <v>19.8</v>
      </c>
      <c r="F26" s="132">
        <f t="shared" si="1"/>
        <v>50.53333333333333</v>
      </c>
      <c r="G26" s="133">
        <f t="shared" si="2"/>
        <v>70.33333333333333</v>
      </c>
    </row>
    <row r="27" spans="1:7" ht="12">
      <c r="A27" s="129" t="s">
        <v>40</v>
      </c>
      <c r="B27" s="110">
        <v>2024</v>
      </c>
      <c r="C27" s="167">
        <v>175</v>
      </c>
      <c r="D27" s="269">
        <f t="shared" si="0"/>
        <v>2199</v>
      </c>
      <c r="E27" s="154">
        <f t="shared" si="1"/>
        <v>134.93333333333334</v>
      </c>
      <c r="F27" s="132">
        <f t="shared" si="1"/>
        <v>11.666666666666666</v>
      </c>
      <c r="G27" s="133">
        <f t="shared" si="2"/>
        <v>146.6</v>
      </c>
    </row>
    <row r="28" spans="1:7" ht="12">
      <c r="A28" s="129" t="s">
        <v>42</v>
      </c>
      <c r="B28" s="110">
        <v>54</v>
      </c>
      <c r="C28" s="135"/>
      <c r="D28" s="269">
        <f t="shared" si="0"/>
        <v>54</v>
      </c>
      <c r="E28" s="154">
        <f t="shared" si="1"/>
        <v>3.6</v>
      </c>
      <c r="F28" s="132"/>
      <c r="G28" s="133">
        <f t="shared" si="2"/>
        <v>3.6</v>
      </c>
    </row>
    <row r="29" spans="1:7" ht="12">
      <c r="A29" s="129" t="s">
        <v>158</v>
      </c>
      <c r="B29" s="110">
        <v>20</v>
      </c>
      <c r="C29" s="135"/>
      <c r="D29" s="269">
        <f t="shared" si="0"/>
        <v>20</v>
      </c>
      <c r="E29" s="154">
        <f>B29/15</f>
        <v>1.3333333333333333</v>
      </c>
      <c r="F29" s="132"/>
      <c r="G29" s="133">
        <f>SUM(C29,B29)/15</f>
        <v>1.3333333333333333</v>
      </c>
    </row>
    <row r="30" spans="1:7" ht="12">
      <c r="A30" s="129" t="s">
        <v>43</v>
      </c>
      <c r="B30" s="110"/>
      <c r="C30" s="135"/>
      <c r="D30" s="269"/>
      <c r="E30" s="154"/>
      <c r="F30" s="132"/>
      <c r="G30" s="133"/>
    </row>
    <row r="31" spans="1:7" ht="12">
      <c r="A31" s="129" t="s">
        <v>44</v>
      </c>
      <c r="B31" s="110">
        <v>2736</v>
      </c>
      <c r="C31" s="167">
        <v>158</v>
      </c>
      <c r="D31" s="269">
        <f t="shared" si="0"/>
        <v>2894</v>
      </c>
      <c r="E31" s="154">
        <f t="shared" si="1"/>
        <v>182.4</v>
      </c>
      <c r="F31" s="132">
        <f t="shared" si="1"/>
        <v>10.533333333333333</v>
      </c>
      <c r="G31" s="133">
        <f t="shared" si="2"/>
        <v>192.93333333333334</v>
      </c>
    </row>
    <row r="32" spans="1:7" ht="12">
      <c r="A32" s="129" t="s">
        <v>45</v>
      </c>
      <c r="B32" s="110">
        <v>48</v>
      </c>
      <c r="C32" s="167">
        <v>10</v>
      </c>
      <c r="D32" s="269">
        <f t="shared" si="0"/>
        <v>58</v>
      </c>
      <c r="E32" s="154">
        <f t="shared" si="1"/>
        <v>3.2</v>
      </c>
      <c r="F32" s="132">
        <f t="shared" si="1"/>
        <v>0.6666666666666666</v>
      </c>
      <c r="G32" s="133">
        <f t="shared" si="2"/>
        <v>3.8666666666666667</v>
      </c>
    </row>
    <row r="33" spans="1:7" ht="12">
      <c r="A33" s="129" t="s">
        <v>46</v>
      </c>
      <c r="B33" s="110">
        <v>498</v>
      </c>
      <c r="C33" s="167">
        <v>300</v>
      </c>
      <c r="D33" s="269">
        <f t="shared" si="0"/>
        <v>798</v>
      </c>
      <c r="E33" s="154">
        <f t="shared" si="1"/>
        <v>33.2</v>
      </c>
      <c r="F33" s="132">
        <f t="shared" si="1"/>
        <v>20</v>
      </c>
      <c r="G33" s="133">
        <f t="shared" si="2"/>
        <v>53.2</v>
      </c>
    </row>
    <row r="34" spans="1:7" ht="12">
      <c r="A34" s="129" t="s">
        <v>149</v>
      </c>
      <c r="B34" s="110"/>
      <c r="C34" s="135"/>
      <c r="D34" s="269"/>
      <c r="E34" s="154"/>
      <c r="F34" s="132"/>
      <c r="G34" s="133"/>
    </row>
    <row r="35" spans="1:7" ht="12">
      <c r="A35" s="129" t="s">
        <v>47</v>
      </c>
      <c r="B35" s="110">
        <v>526</v>
      </c>
      <c r="C35" s="167">
        <v>35</v>
      </c>
      <c r="D35" s="269">
        <f t="shared" si="0"/>
        <v>561</v>
      </c>
      <c r="E35" s="154">
        <f t="shared" si="1"/>
        <v>35.06666666666667</v>
      </c>
      <c r="F35" s="132">
        <f t="shared" si="1"/>
        <v>2.3333333333333335</v>
      </c>
      <c r="G35" s="133">
        <f t="shared" si="2"/>
        <v>37.4</v>
      </c>
    </row>
    <row r="36" spans="1:7" ht="12">
      <c r="A36" s="129" t="s">
        <v>48</v>
      </c>
      <c r="B36" s="110">
        <v>523</v>
      </c>
      <c r="C36" s="167">
        <v>77</v>
      </c>
      <c r="D36" s="269">
        <f t="shared" si="0"/>
        <v>600</v>
      </c>
      <c r="E36" s="154">
        <f t="shared" si="1"/>
        <v>34.86666666666667</v>
      </c>
      <c r="F36" s="132">
        <f t="shared" si="1"/>
        <v>5.133333333333334</v>
      </c>
      <c r="G36" s="133">
        <f t="shared" si="2"/>
        <v>40</v>
      </c>
    </row>
    <row r="37" spans="1:7" ht="12">
      <c r="A37" s="129" t="s">
        <v>49</v>
      </c>
      <c r="B37" s="110">
        <v>622</v>
      </c>
      <c r="C37" s="167">
        <v>54</v>
      </c>
      <c r="D37" s="269">
        <f t="shared" si="0"/>
        <v>676</v>
      </c>
      <c r="E37" s="154">
        <f t="shared" si="1"/>
        <v>41.46666666666667</v>
      </c>
      <c r="F37" s="132">
        <f t="shared" si="1"/>
        <v>3.6</v>
      </c>
      <c r="G37" s="133">
        <f t="shared" si="2"/>
        <v>45.06666666666667</v>
      </c>
    </row>
    <row r="38" spans="1:7" ht="12">
      <c r="A38" s="129" t="s">
        <v>50</v>
      </c>
      <c r="B38" s="110">
        <v>653</v>
      </c>
      <c r="C38" s="167">
        <v>96</v>
      </c>
      <c r="D38" s="269">
        <f t="shared" si="0"/>
        <v>749</v>
      </c>
      <c r="E38" s="154">
        <f t="shared" si="1"/>
        <v>43.53333333333333</v>
      </c>
      <c r="F38" s="132">
        <f t="shared" si="1"/>
        <v>6.4</v>
      </c>
      <c r="G38" s="133">
        <f t="shared" si="2"/>
        <v>49.93333333333333</v>
      </c>
    </row>
    <row r="39" spans="1:7" ht="12">
      <c r="A39" s="129" t="s">
        <v>51</v>
      </c>
      <c r="B39" s="110">
        <v>2249</v>
      </c>
      <c r="C39" s="167">
        <v>345</v>
      </c>
      <c r="D39" s="269">
        <f t="shared" si="0"/>
        <v>2594</v>
      </c>
      <c r="E39" s="154">
        <f t="shared" si="1"/>
        <v>149.93333333333334</v>
      </c>
      <c r="F39" s="132">
        <f t="shared" si="1"/>
        <v>23</v>
      </c>
      <c r="G39" s="133">
        <f t="shared" si="2"/>
        <v>172.93333333333334</v>
      </c>
    </row>
    <row r="40" spans="1:7" ht="12">
      <c r="A40" s="129" t="s">
        <v>52</v>
      </c>
      <c r="B40" s="110">
        <v>668</v>
      </c>
      <c r="C40" s="135"/>
      <c r="D40" s="269">
        <f t="shared" si="0"/>
        <v>668</v>
      </c>
      <c r="E40" s="154">
        <f t="shared" si="1"/>
        <v>44.53333333333333</v>
      </c>
      <c r="F40" s="132"/>
      <c r="G40" s="133">
        <f t="shared" si="2"/>
        <v>44.53333333333333</v>
      </c>
    </row>
    <row r="41" spans="1:7" ht="12">
      <c r="A41" s="129" t="s">
        <v>53</v>
      </c>
      <c r="B41" s="110">
        <v>1326</v>
      </c>
      <c r="C41" s="167">
        <v>58</v>
      </c>
      <c r="D41" s="269">
        <f t="shared" si="0"/>
        <v>1384</v>
      </c>
      <c r="E41" s="154">
        <f t="shared" si="1"/>
        <v>88.4</v>
      </c>
      <c r="F41" s="132">
        <f t="shared" si="1"/>
        <v>3.8666666666666667</v>
      </c>
      <c r="G41" s="133">
        <f t="shared" si="2"/>
        <v>92.26666666666667</v>
      </c>
    </row>
    <row r="42" spans="1:7" ht="12">
      <c r="A42" s="129" t="s">
        <v>54</v>
      </c>
      <c r="B42" s="110">
        <v>738</v>
      </c>
      <c r="C42" s="167">
        <v>217</v>
      </c>
      <c r="D42" s="269">
        <f t="shared" si="0"/>
        <v>955</v>
      </c>
      <c r="E42" s="154">
        <f t="shared" si="1"/>
        <v>49.2</v>
      </c>
      <c r="F42" s="132">
        <f t="shared" si="1"/>
        <v>14.466666666666667</v>
      </c>
      <c r="G42" s="133">
        <f t="shared" si="2"/>
        <v>63.666666666666664</v>
      </c>
    </row>
    <row r="43" spans="1:7" ht="12">
      <c r="A43" s="129" t="s">
        <v>55</v>
      </c>
      <c r="B43" s="110">
        <v>433</v>
      </c>
      <c r="C43" s="167">
        <v>88</v>
      </c>
      <c r="D43" s="269">
        <f t="shared" si="0"/>
        <v>521</v>
      </c>
      <c r="E43" s="154">
        <f t="shared" si="1"/>
        <v>28.866666666666667</v>
      </c>
      <c r="F43" s="132">
        <f t="shared" si="1"/>
        <v>5.866666666666666</v>
      </c>
      <c r="G43" s="133">
        <f t="shared" si="2"/>
        <v>34.733333333333334</v>
      </c>
    </row>
    <row r="44" spans="1:7" ht="12">
      <c r="A44" s="129" t="s">
        <v>56</v>
      </c>
      <c r="B44" s="110">
        <v>1013</v>
      </c>
      <c r="C44" s="167">
        <v>72</v>
      </c>
      <c r="D44" s="269">
        <f t="shared" si="0"/>
        <v>1085</v>
      </c>
      <c r="E44" s="154">
        <f t="shared" si="1"/>
        <v>67.53333333333333</v>
      </c>
      <c r="F44" s="132">
        <f t="shared" si="1"/>
        <v>4.8</v>
      </c>
      <c r="G44" s="133">
        <f t="shared" si="2"/>
        <v>72.33333333333333</v>
      </c>
    </row>
    <row r="45" spans="1:7" ht="12">
      <c r="A45" s="129" t="s">
        <v>105</v>
      </c>
      <c r="B45" s="110"/>
      <c r="C45" s="135"/>
      <c r="D45" s="269"/>
      <c r="E45" s="154"/>
      <c r="F45" s="132"/>
      <c r="G45" s="133"/>
    </row>
    <row r="46" spans="1:7" ht="12">
      <c r="A46" s="155" t="s">
        <v>57</v>
      </c>
      <c r="B46" s="138">
        <f aca="true" t="shared" si="3" ref="B46:G46">SUM(B9:B45)</f>
        <v>23140</v>
      </c>
      <c r="C46" s="139">
        <f t="shared" si="3"/>
        <v>3642</v>
      </c>
      <c r="D46" s="418">
        <f t="shared" si="3"/>
        <v>26782</v>
      </c>
      <c r="E46" s="179">
        <f t="shared" si="3"/>
        <v>1542.6666666666667</v>
      </c>
      <c r="F46" s="141">
        <f t="shared" si="3"/>
        <v>242.8</v>
      </c>
      <c r="G46" s="142">
        <f t="shared" si="3"/>
        <v>1785.466666666667</v>
      </c>
    </row>
    <row r="47" spans="1:7" ht="12">
      <c r="A47" s="158" t="s">
        <v>8</v>
      </c>
      <c r="B47" s="117">
        <v>193</v>
      </c>
      <c r="C47" s="160"/>
      <c r="D47" s="419">
        <f>SUM(B47:C47)</f>
        <v>193</v>
      </c>
      <c r="E47" s="162">
        <f>B47/15</f>
        <v>12.866666666666667</v>
      </c>
      <c r="F47" s="163"/>
      <c r="G47" s="157">
        <f>SUM(B47,C47)/15</f>
        <v>12.866666666666667</v>
      </c>
    </row>
    <row r="48" spans="1:7" ht="12">
      <c r="A48" s="128" t="s">
        <v>58</v>
      </c>
      <c r="B48" s="88"/>
      <c r="C48" s="10"/>
      <c r="D48" s="143"/>
      <c r="E48" s="260"/>
      <c r="F48" s="144"/>
      <c r="G48" s="143"/>
    </row>
    <row r="49" spans="1:7" ht="12">
      <c r="A49" s="129" t="s">
        <v>59</v>
      </c>
      <c r="B49" s="134">
        <v>1131</v>
      </c>
      <c r="C49" s="167">
        <v>303</v>
      </c>
      <c r="D49" s="420">
        <f aca="true" t="shared" si="4" ref="D49:D62">SUM(B49+C49)</f>
        <v>1434</v>
      </c>
      <c r="E49" s="261">
        <f aca="true" t="shared" si="5" ref="E49:F62">B49/15</f>
        <v>75.4</v>
      </c>
      <c r="F49" s="145">
        <f t="shared" si="5"/>
        <v>20.2</v>
      </c>
      <c r="G49" s="146">
        <f aca="true" t="shared" si="6" ref="G49:G62">SUM(C49,B49)/15</f>
        <v>95.6</v>
      </c>
    </row>
    <row r="50" spans="1:7" ht="12">
      <c r="A50" s="129" t="s">
        <v>60</v>
      </c>
      <c r="B50" s="110">
        <v>213</v>
      </c>
      <c r="C50" s="135"/>
      <c r="D50" s="420">
        <f t="shared" si="4"/>
        <v>213</v>
      </c>
      <c r="E50" s="261">
        <f t="shared" si="5"/>
        <v>14.2</v>
      </c>
      <c r="F50" s="145"/>
      <c r="G50" s="146">
        <f t="shared" si="6"/>
        <v>14.2</v>
      </c>
    </row>
    <row r="51" spans="1:7" ht="12">
      <c r="A51" s="129" t="s">
        <v>5</v>
      </c>
      <c r="B51" s="110"/>
      <c r="C51" s="135"/>
      <c r="D51" s="420"/>
      <c r="E51" s="154"/>
      <c r="F51" s="145"/>
      <c r="G51" s="133"/>
    </row>
    <row r="52" spans="1:7" ht="12">
      <c r="A52" s="129" t="s">
        <v>61</v>
      </c>
      <c r="B52" s="110">
        <v>654</v>
      </c>
      <c r="C52" s="167">
        <v>530</v>
      </c>
      <c r="D52" s="420">
        <f t="shared" si="4"/>
        <v>1184</v>
      </c>
      <c r="E52" s="154">
        <f t="shared" si="5"/>
        <v>43.6</v>
      </c>
      <c r="F52" s="132">
        <f t="shared" si="5"/>
        <v>35.333333333333336</v>
      </c>
      <c r="G52" s="133">
        <f t="shared" si="6"/>
        <v>78.93333333333334</v>
      </c>
    </row>
    <row r="53" spans="1:7" ht="12">
      <c r="A53" s="129" t="s">
        <v>106</v>
      </c>
      <c r="B53" s="134"/>
      <c r="C53" s="167"/>
      <c r="D53" s="420"/>
      <c r="E53" s="154"/>
      <c r="F53" s="132"/>
      <c r="G53" s="133"/>
    </row>
    <row r="54" spans="1:7" ht="12">
      <c r="A54" s="129" t="s">
        <v>62</v>
      </c>
      <c r="B54" s="110">
        <v>841</v>
      </c>
      <c r="C54" s="167">
        <v>532</v>
      </c>
      <c r="D54" s="420">
        <f t="shared" si="4"/>
        <v>1373</v>
      </c>
      <c r="E54" s="154">
        <f t="shared" si="5"/>
        <v>56.06666666666667</v>
      </c>
      <c r="F54" s="132">
        <f t="shared" si="5"/>
        <v>35.46666666666667</v>
      </c>
      <c r="G54" s="133">
        <f t="shared" si="6"/>
        <v>91.53333333333333</v>
      </c>
    </row>
    <row r="55" spans="1:7" ht="12">
      <c r="A55" s="129" t="s">
        <v>63</v>
      </c>
      <c r="B55" s="110">
        <v>255</v>
      </c>
      <c r="C55" s="167">
        <v>138</v>
      </c>
      <c r="D55" s="420">
        <f t="shared" si="4"/>
        <v>393</v>
      </c>
      <c r="E55" s="154">
        <f t="shared" si="5"/>
        <v>17</v>
      </c>
      <c r="F55" s="132">
        <f t="shared" si="5"/>
        <v>9.2</v>
      </c>
      <c r="G55" s="133">
        <f t="shared" si="6"/>
        <v>26.2</v>
      </c>
    </row>
    <row r="56" spans="1:7" ht="12">
      <c r="A56" s="129" t="s">
        <v>64</v>
      </c>
      <c r="B56" s="134"/>
      <c r="C56" s="167">
        <v>84</v>
      </c>
      <c r="D56" s="420">
        <f t="shared" si="4"/>
        <v>84</v>
      </c>
      <c r="E56" s="154"/>
      <c r="F56" s="132">
        <f t="shared" si="5"/>
        <v>5.6</v>
      </c>
      <c r="G56" s="133">
        <f t="shared" si="6"/>
        <v>5.6</v>
      </c>
    </row>
    <row r="57" spans="1:7" ht="12">
      <c r="A57" s="129" t="s">
        <v>65</v>
      </c>
      <c r="B57" s="110">
        <v>992</v>
      </c>
      <c r="C57" s="167">
        <v>66</v>
      </c>
      <c r="D57" s="420">
        <f t="shared" si="4"/>
        <v>1058</v>
      </c>
      <c r="E57" s="154">
        <f t="shared" si="5"/>
        <v>66.13333333333334</v>
      </c>
      <c r="F57" s="132">
        <f t="shared" si="5"/>
        <v>4.4</v>
      </c>
      <c r="G57" s="133">
        <f t="shared" si="6"/>
        <v>70.53333333333333</v>
      </c>
    </row>
    <row r="58" spans="1:7" ht="12">
      <c r="A58" s="129" t="s">
        <v>111</v>
      </c>
      <c r="B58" s="134"/>
      <c r="C58" s="167">
        <v>838</v>
      </c>
      <c r="D58" s="420">
        <f t="shared" si="4"/>
        <v>838</v>
      </c>
      <c r="E58" s="154"/>
      <c r="F58" s="132">
        <f t="shared" si="5"/>
        <v>55.86666666666667</v>
      </c>
      <c r="G58" s="133">
        <f t="shared" si="6"/>
        <v>55.86666666666667</v>
      </c>
    </row>
    <row r="59" spans="1:7" ht="12">
      <c r="A59" s="129" t="s">
        <v>66</v>
      </c>
      <c r="B59" s="110">
        <v>901</v>
      </c>
      <c r="C59" s="167">
        <v>330</v>
      </c>
      <c r="D59" s="420">
        <f t="shared" si="4"/>
        <v>1231</v>
      </c>
      <c r="E59" s="154">
        <f t="shared" si="5"/>
        <v>60.06666666666667</v>
      </c>
      <c r="F59" s="132">
        <f t="shared" si="5"/>
        <v>22</v>
      </c>
      <c r="G59" s="133">
        <f t="shared" si="6"/>
        <v>82.06666666666666</v>
      </c>
    </row>
    <row r="60" spans="1:7" ht="12">
      <c r="A60" s="129" t="s">
        <v>67</v>
      </c>
      <c r="B60" s="110">
        <v>1065</v>
      </c>
      <c r="C60" s="167">
        <v>510</v>
      </c>
      <c r="D60" s="420">
        <f t="shared" si="4"/>
        <v>1575</v>
      </c>
      <c r="E60" s="154">
        <f t="shared" si="5"/>
        <v>71</v>
      </c>
      <c r="F60" s="132">
        <f t="shared" si="5"/>
        <v>34</v>
      </c>
      <c r="G60" s="133">
        <f t="shared" si="6"/>
        <v>105</v>
      </c>
    </row>
    <row r="61" spans="1:7" ht="12">
      <c r="A61" s="129" t="s">
        <v>104</v>
      </c>
      <c r="B61" s="134"/>
      <c r="C61" s="167">
        <v>6</v>
      </c>
      <c r="D61" s="420">
        <f t="shared" si="4"/>
        <v>6</v>
      </c>
      <c r="E61" s="154"/>
      <c r="F61" s="132">
        <f t="shared" si="5"/>
        <v>0.4</v>
      </c>
      <c r="G61" s="133">
        <f t="shared" si="6"/>
        <v>0.4</v>
      </c>
    </row>
    <row r="62" spans="1:7" ht="12">
      <c r="A62" s="129" t="s">
        <v>68</v>
      </c>
      <c r="B62" s="110">
        <v>1275</v>
      </c>
      <c r="C62" s="167">
        <v>411</v>
      </c>
      <c r="D62" s="420">
        <f t="shared" si="4"/>
        <v>1686</v>
      </c>
      <c r="E62" s="154">
        <f t="shared" si="5"/>
        <v>85</v>
      </c>
      <c r="F62" s="132">
        <f t="shared" si="5"/>
        <v>27.4</v>
      </c>
      <c r="G62" s="133">
        <f t="shared" si="6"/>
        <v>112.4</v>
      </c>
    </row>
    <row r="63" spans="1:7" ht="12">
      <c r="A63" s="155" t="s">
        <v>69</v>
      </c>
      <c r="B63" s="138">
        <f aca="true" t="shared" si="7" ref="B63:G63">SUM(B49:B62)</f>
        <v>7327</v>
      </c>
      <c r="C63" s="139">
        <f t="shared" si="7"/>
        <v>3748</v>
      </c>
      <c r="D63" s="421">
        <f t="shared" si="7"/>
        <v>11075</v>
      </c>
      <c r="E63" s="179">
        <f t="shared" si="7"/>
        <v>488.4666666666667</v>
      </c>
      <c r="F63" s="147">
        <f t="shared" si="7"/>
        <v>249.86666666666667</v>
      </c>
      <c r="G63" s="142">
        <f t="shared" si="7"/>
        <v>738.3333333333333</v>
      </c>
    </row>
    <row r="64" spans="1:7" ht="12">
      <c r="A64" s="149" t="s">
        <v>70</v>
      </c>
      <c r="B64" s="150"/>
      <c r="C64" s="151"/>
      <c r="D64" s="422"/>
      <c r="E64" s="150"/>
      <c r="F64" s="152"/>
      <c r="G64" s="153"/>
    </row>
    <row r="65" spans="1:7" ht="12">
      <c r="A65" s="137" t="s">
        <v>126</v>
      </c>
      <c r="B65" s="130"/>
      <c r="C65" s="423">
        <v>264</v>
      </c>
      <c r="D65" s="269">
        <f>SUM(B65:C65)</f>
        <v>264</v>
      </c>
      <c r="E65" s="154"/>
      <c r="F65" s="131">
        <f aca="true" t="shared" si="8" ref="E65:F82">C65/15</f>
        <v>17.6</v>
      </c>
      <c r="G65" s="146">
        <f aca="true" t="shared" si="9" ref="G65:G82">SUM(E65:F65)</f>
        <v>17.6</v>
      </c>
    </row>
    <row r="66" spans="1:7" ht="12">
      <c r="A66" s="129" t="s">
        <v>71</v>
      </c>
      <c r="B66" s="110">
        <v>64</v>
      </c>
      <c r="C66" s="167">
        <v>7</v>
      </c>
      <c r="D66" s="269">
        <f aca="true" t="shared" si="10" ref="D66:D81">SUM(B66:C66)</f>
        <v>71</v>
      </c>
      <c r="E66" s="154">
        <f t="shared" si="8"/>
        <v>4.266666666666667</v>
      </c>
      <c r="F66" s="131">
        <f t="shared" si="8"/>
        <v>0.4666666666666667</v>
      </c>
      <c r="G66" s="146">
        <f t="shared" si="9"/>
        <v>4.733333333333333</v>
      </c>
    </row>
    <row r="67" spans="1:7" ht="12">
      <c r="A67" s="129" t="s">
        <v>72</v>
      </c>
      <c r="B67" s="110">
        <v>701</v>
      </c>
      <c r="C67" s="167">
        <v>620</v>
      </c>
      <c r="D67" s="269">
        <f t="shared" si="10"/>
        <v>1321</v>
      </c>
      <c r="E67" s="154">
        <f t="shared" si="8"/>
        <v>46.733333333333334</v>
      </c>
      <c r="F67" s="131">
        <f t="shared" si="8"/>
        <v>41.333333333333336</v>
      </c>
      <c r="G67" s="146">
        <f t="shared" si="9"/>
        <v>88.06666666666666</v>
      </c>
    </row>
    <row r="68" spans="1:7" ht="12">
      <c r="A68" s="129" t="s">
        <v>73</v>
      </c>
      <c r="B68" s="134"/>
      <c r="C68" s="167">
        <v>62</v>
      </c>
      <c r="D68" s="269">
        <f t="shared" si="10"/>
        <v>62</v>
      </c>
      <c r="E68" s="154"/>
      <c r="F68" s="131">
        <f t="shared" si="8"/>
        <v>4.133333333333334</v>
      </c>
      <c r="G68" s="146">
        <f t="shared" si="9"/>
        <v>4.133333333333334</v>
      </c>
    </row>
    <row r="69" spans="1:7" ht="12">
      <c r="A69" s="129" t="s">
        <v>130</v>
      </c>
      <c r="B69" s="110">
        <v>776</v>
      </c>
      <c r="C69" s="135">
        <v>3167</v>
      </c>
      <c r="D69" s="269">
        <f t="shared" si="10"/>
        <v>3943</v>
      </c>
      <c r="E69" s="154">
        <f t="shared" si="8"/>
        <v>51.733333333333334</v>
      </c>
      <c r="F69" s="131">
        <f t="shared" si="8"/>
        <v>211.13333333333333</v>
      </c>
      <c r="G69" s="146">
        <f t="shared" si="9"/>
        <v>262.8666666666667</v>
      </c>
    </row>
    <row r="70" spans="1:7" ht="12">
      <c r="A70" s="129" t="s">
        <v>74</v>
      </c>
      <c r="B70" s="110">
        <v>397</v>
      </c>
      <c r="C70" s="167">
        <v>594</v>
      </c>
      <c r="D70" s="269">
        <f t="shared" si="10"/>
        <v>991</v>
      </c>
      <c r="E70" s="154">
        <f t="shared" si="8"/>
        <v>26.466666666666665</v>
      </c>
      <c r="F70" s="131">
        <f t="shared" si="8"/>
        <v>39.6</v>
      </c>
      <c r="G70" s="146">
        <f t="shared" si="9"/>
        <v>66.06666666666666</v>
      </c>
    </row>
    <row r="71" spans="1:7" ht="12">
      <c r="A71" s="129" t="s">
        <v>129</v>
      </c>
      <c r="B71" s="134"/>
      <c r="C71" s="135">
        <v>1961</v>
      </c>
      <c r="D71" s="269">
        <f t="shared" si="10"/>
        <v>1961</v>
      </c>
      <c r="E71" s="154"/>
      <c r="F71" s="131">
        <f t="shared" si="8"/>
        <v>130.73333333333332</v>
      </c>
      <c r="G71" s="146">
        <f t="shared" si="9"/>
        <v>130.73333333333332</v>
      </c>
    </row>
    <row r="72" spans="1:7" ht="12">
      <c r="A72" s="129" t="s">
        <v>155</v>
      </c>
      <c r="B72" s="110">
        <v>783</v>
      </c>
      <c r="C72" s="167">
        <v>1266</v>
      </c>
      <c r="D72" s="269">
        <f t="shared" si="10"/>
        <v>2049</v>
      </c>
      <c r="E72" s="154">
        <f t="shared" si="8"/>
        <v>52.2</v>
      </c>
      <c r="F72" s="131">
        <f t="shared" si="8"/>
        <v>84.4</v>
      </c>
      <c r="G72" s="146">
        <f t="shared" si="9"/>
        <v>136.60000000000002</v>
      </c>
    </row>
    <row r="73" spans="1:7" ht="12">
      <c r="A73" s="129" t="s">
        <v>75</v>
      </c>
      <c r="B73" s="110"/>
      <c r="C73" s="135"/>
      <c r="D73" s="269"/>
      <c r="E73" s="154"/>
      <c r="F73" s="131"/>
      <c r="G73" s="146"/>
    </row>
    <row r="74" spans="1:7" ht="12">
      <c r="A74" s="137" t="s">
        <v>139</v>
      </c>
      <c r="B74" s="110"/>
      <c r="C74" s="167">
        <v>4</v>
      </c>
      <c r="D74" s="269">
        <f t="shared" si="10"/>
        <v>4</v>
      </c>
      <c r="E74" s="154"/>
      <c r="F74" s="131">
        <f t="shared" si="8"/>
        <v>0.26666666666666666</v>
      </c>
      <c r="G74" s="146">
        <f t="shared" si="9"/>
        <v>0.26666666666666666</v>
      </c>
    </row>
    <row r="75" spans="1:7" ht="12">
      <c r="A75" s="129" t="s">
        <v>76</v>
      </c>
      <c r="B75" s="134">
        <v>22</v>
      </c>
      <c r="C75" s="167">
        <v>2125</v>
      </c>
      <c r="D75" s="269">
        <f t="shared" si="10"/>
        <v>2147</v>
      </c>
      <c r="E75" s="154">
        <f t="shared" si="8"/>
        <v>1.4666666666666666</v>
      </c>
      <c r="F75" s="131">
        <f t="shared" si="8"/>
        <v>141.66666666666666</v>
      </c>
      <c r="G75" s="146">
        <f t="shared" si="9"/>
        <v>143.13333333333333</v>
      </c>
    </row>
    <row r="76" spans="1:7" ht="12">
      <c r="A76" s="129" t="s">
        <v>77</v>
      </c>
      <c r="B76" s="134"/>
      <c r="C76" s="167">
        <v>170</v>
      </c>
      <c r="D76" s="269">
        <f t="shared" si="10"/>
        <v>170</v>
      </c>
      <c r="E76" s="154"/>
      <c r="F76" s="131">
        <f t="shared" si="8"/>
        <v>11.333333333333334</v>
      </c>
      <c r="G76" s="146">
        <f t="shared" si="9"/>
        <v>11.333333333333334</v>
      </c>
    </row>
    <row r="77" spans="1:7" ht="12">
      <c r="A77" s="129" t="s">
        <v>78</v>
      </c>
      <c r="B77" s="110">
        <v>395</v>
      </c>
      <c r="C77" s="167">
        <v>814</v>
      </c>
      <c r="D77" s="269">
        <f t="shared" si="10"/>
        <v>1209</v>
      </c>
      <c r="E77" s="154">
        <f t="shared" si="8"/>
        <v>26.333333333333332</v>
      </c>
      <c r="F77" s="131">
        <f t="shared" si="8"/>
        <v>54.266666666666666</v>
      </c>
      <c r="G77" s="146">
        <f t="shared" si="9"/>
        <v>80.6</v>
      </c>
    </row>
    <row r="78" spans="1:7" ht="12">
      <c r="A78" s="129" t="s">
        <v>79</v>
      </c>
      <c r="B78" s="110">
        <v>15</v>
      </c>
      <c r="C78" s="167">
        <v>218</v>
      </c>
      <c r="D78" s="269">
        <f t="shared" si="10"/>
        <v>233</v>
      </c>
      <c r="E78" s="154">
        <f t="shared" si="8"/>
        <v>1</v>
      </c>
      <c r="F78" s="131">
        <f t="shared" si="8"/>
        <v>14.533333333333333</v>
      </c>
      <c r="G78" s="146">
        <f t="shared" si="9"/>
        <v>15.533333333333333</v>
      </c>
    </row>
    <row r="79" spans="1:7" ht="12">
      <c r="A79" s="129" t="s">
        <v>80</v>
      </c>
      <c r="B79" s="110">
        <v>183</v>
      </c>
      <c r="C79" s="167">
        <v>120</v>
      </c>
      <c r="D79" s="269">
        <f t="shared" si="10"/>
        <v>303</v>
      </c>
      <c r="E79" s="154">
        <f t="shared" si="8"/>
        <v>12.2</v>
      </c>
      <c r="F79" s="131">
        <f t="shared" si="8"/>
        <v>8</v>
      </c>
      <c r="G79" s="146">
        <f t="shared" si="9"/>
        <v>20.2</v>
      </c>
    </row>
    <row r="80" spans="1:7" ht="12">
      <c r="A80" s="129" t="s">
        <v>81</v>
      </c>
      <c r="B80" s="110">
        <v>24</v>
      </c>
      <c r="C80" s="167">
        <v>142</v>
      </c>
      <c r="D80" s="269">
        <f t="shared" si="10"/>
        <v>166</v>
      </c>
      <c r="E80" s="154">
        <f t="shared" si="8"/>
        <v>1.6</v>
      </c>
      <c r="F80" s="131">
        <f t="shared" si="8"/>
        <v>9.466666666666667</v>
      </c>
      <c r="G80" s="146">
        <f t="shared" si="9"/>
        <v>11.066666666666666</v>
      </c>
    </row>
    <row r="81" spans="1:7" ht="12">
      <c r="A81" s="129" t="s">
        <v>82</v>
      </c>
      <c r="B81" s="110">
        <v>162</v>
      </c>
      <c r="C81" s="167">
        <v>168</v>
      </c>
      <c r="D81" s="269">
        <f t="shared" si="10"/>
        <v>330</v>
      </c>
      <c r="E81" s="154">
        <f t="shared" si="8"/>
        <v>10.8</v>
      </c>
      <c r="F81" s="131">
        <f t="shared" si="8"/>
        <v>11.2</v>
      </c>
      <c r="G81" s="146">
        <f t="shared" si="9"/>
        <v>22</v>
      </c>
    </row>
    <row r="82" spans="1:7" ht="12">
      <c r="A82" s="129" t="s">
        <v>83</v>
      </c>
      <c r="B82" s="110">
        <v>80</v>
      </c>
      <c r="C82" s="135"/>
      <c r="D82" s="420">
        <f>SUM(B82:C82)</f>
        <v>80</v>
      </c>
      <c r="E82" s="154">
        <f t="shared" si="8"/>
        <v>5.333333333333333</v>
      </c>
      <c r="F82" s="131"/>
      <c r="G82" s="146">
        <f t="shared" si="9"/>
        <v>5.333333333333333</v>
      </c>
    </row>
    <row r="83" spans="1:7" ht="12">
      <c r="A83" s="155" t="s">
        <v>84</v>
      </c>
      <c r="B83" s="259">
        <f aca="true" t="shared" si="11" ref="B83:G83">SUM(B65:B82)</f>
        <v>3602</v>
      </c>
      <c r="C83" s="139">
        <f t="shared" si="11"/>
        <v>11702</v>
      </c>
      <c r="D83" s="421">
        <f t="shared" si="11"/>
        <v>15304</v>
      </c>
      <c r="E83" s="179">
        <f t="shared" si="11"/>
        <v>240.13333333333333</v>
      </c>
      <c r="F83" s="140">
        <f t="shared" si="11"/>
        <v>780.1333333333333</v>
      </c>
      <c r="G83" s="148">
        <f t="shared" si="11"/>
        <v>1020.2666666666669</v>
      </c>
    </row>
    <row r="84" spans="1:7" ht="12">
      <c r="A84" s="128" t="s">
        <v>85</v>
      </c>
      <c r="B84" s="260"/>
      <c r="C84" s="256"/>
      <c r="D84" s="143"/>
      <c r="E84" s="260"/>
      <c r="F84" s="144"/>
      <c r="G84" s="143"/>
    </row>
    <row r="85" spans="1:7" ht="12">
      <c r="A85" s="129" t="s">
        <v>86</v>
      </c>
      <c r="B85" s="110"/>
      <c r="C85" s="167">
        <v>182</v>
      </c>
      <c r="D85" s="269">
        <f aca="true" t="shared" si="12" ref="D85:D94">SUM(B85+C85)</f>
        <v>182</v>
      </c>
      <c r="E85" s="261"/>
      <c r="F85" s="145">
        <f aca="true" t="shared" si="13" ref="E85:F94">C85/15</f>
        <v>12.133333333333333</v>
      </c>
      <c r="G85" s="146">
        <f aca="true" t="shared" si="14" ref="G85:G94">SUM(E85:F85)</f>
        <v>12.133333333333333</v>
      </c>
    </row>
    <row r="86" spans="1:7" ht="12">
      <c r="A86" s="129" t="s">
        <v>87</v>
      </c>
      <c r="B86" s="110">
        <v>19</v>
      </c>
      <c r="C86" s="167">
        <v>59</v>
      </c>
      <c r="D86" s="269">
        <f t="shared" si="12"/>
        <v>78</v>
      </c>
      <c r="E86" s="261">
        <f t="shared" si="13"/>
        <v>1.2666666666666666</v>
      </c>
      <c r="F86" s="145">
        <f t="shared" si="13"/>
        <v>3.933333333333333</v>
      </c>
      <c r="G86" s="146">
        <f t="shared" si="14"/>
        <v>5.199999999999999</v>
      </c>
    </row>
    <row r="87" spans="1:7" ht="12">
      <c r="A87" s="129" t="s">
        <v>122</v>
      </c>
      <c r="B87" s="110">
        <v>164</v>
      </c>
      <c r="C87" s="167">
        <v>64</v>
      </c>
      <c r="D87" s="269">
        <f t="shared" si="12"/>
        <v>228</v>
      </c>
      <c r="E87" s="261">
        <f t="shared" si="13"/>
        <v>10.933333333333334</v>
      </c>
      <c r="F87" s="145">
        <f t="shared" si="13"/>
        <v>4.266666666666667</v>
      </c>
      <c r="G87" s="146">
        <f t="shared" si="14"/>
        <v>15.2</v>
      </c>
    </row>
    <row r="88" spans="1:7" ht="12">
      <c r="A88" s="129" t="s">
        <v>123</v>
      </c>
      <c r="B88" s="110"/>
      <c r="C88" s="135"/>
      <c r="D88" s="269"/>
      <c r="E88" s="261"/>
      <c r="F88" s="145"/>
      <c r="G88" s="146"/>
    </row>
    <row r="89" spans="1:7" ht="12">
      <c r="A89" s="129" t="s">
        <v>88</v>
      </c>
      <c r="B89" s="110">
        <v>411</v>
      </c>
      <c r="C89" s="167"/>
      <c r="D89" s="269">
        <f t="shared" si="12"/>
        <v>411</v>
      </c>
      <c r="E89" s="261">
        <f t="shared" si="13"/>
        <v>27.4</v>
      </c>
      <c r="F89" s="145"/>
      <c r="G89" s="146">
        <f t="shared" si="14"/>
        <v>27.4</v>
      </c>
    </row>
    <row r="90" spans="1:7" ht="12">
      <c r="A90" s="129" t="s">
        <v>124</v>
      </c>
      <c r="B90" s="110">
        <v>32</v>
      </c>
      <c r="C90" s="135"/>
      <c r="D90" s="269">
        <f t="shared" si="12"/>
        <v>32</v>
      </c>
      <c r="E90" s="261">
        <f t="shared" si="13"/>
        <v>2.1333333333333333</v>
      </c>
      <c r="F90" s="145"/>
      <c r="G90" s="146">
        <f t="shared" si="14"/>
        <v>2.1333333333333333</v>
      </c>
    </row>
    <row r="91" spans="1:7" ht="12">
      <c r="A91" s="129" t="s">
        <v>131</v>
      </c>
      <c r="B91" s="110">
        <v>20</v>
      </c>
      <c r="C91" s="167">
        <v>54</v>
      </c>
      <c r="D91" s="269">
        <f t="shared" si="12"/>
        <v>74</v>
      </c>
      <c r="E91" s="261">
        <f t="shared" si="13"/>
        <v>1.3333333333333333</v>
      </c>
      <c r="F91" s="145">
        <f t="shared" si="13"/>
        <v>3.6</v>
      </c>
      <c r="G91" s="146">
        <f t="shared" si="14"/>
        <v>4.933333333333334</v>
      </c>
    </row>
    <row r="92" spans="1:7" ht="12">
      <c r="A92" s="129" t="s">
        <v>89</v>
      </c>
      <c r="B92" s="110">
        <v>123</v>
      </c>
      <c r="C92" s="167">
        <v>24</v>
      </c>
      <c r="D92" s="269">
        <f t="shared" si="12"/>
        <v>147</v>
      </c>
      <c r="E92" s="261">
        <f t="shared" si="13"/>
        <v>8.2</v>
      </c>
      <c r="F92" s="145">
        <f t="shared" si="13"/>
        <v>1.6</v>
      </c>
      <c r="G92" s="146">
        <f t="shared" si="14"/>
        <v>9.799999999999999</v>
      </c>
    </row>
    <row r="93" spans="1:7" ht="12">
      <c r="A93" s="129" t="s">
        <v>128</v>
      </c>
      <c r="B93" s="110">
        <v>18</v>
      </c>
      <c r="C93" s="135"/>
      <c r="D93" s="269">
        <f t="shared" si="12"/>
        <v>18</v>
      </c>
      <c r="E93" s="261">
        <f t="shared" si="13"/>
        <v>1.2</v>
      </c>
      <c r="F93" s="145"/>
      <c r="G93" s="146">
        <f t="shared" si="14"/>
        <v>1.2</v>
      </c>
    </row>
    <row r="94" spans="1:7" ht="12">
      <c r="A94" s="129" t="s">
        <v>90</v>
      </c>
      <c r="B94" s="134"/>
      <c r="C94" s="167">
        <v>3</v>
      </c>
      <c r="D94" s="269">
        <f t="shared" si="12"/>
        <v>3</v>
      </c>
      <c r="E94" s="261"/>
      <c r="F94" s="145">
        <f t="shared" si="13"/>
        <v>0.2</v>
      </c>
      <c r="G94" s="146">
        <f t="shared" si="14"/>
        <v>0.2</v>
      </c>
    </row>
    <row r="95" spans="1:7" ht="12">
      <c r="A95" s="129" t="s">
        <v>116</v>
      </c>
      <c r="B95" s="110"/>
      <c r="C95" s="135"/>
      <c r="D95" s="269"/>
      <c r="E95" s="261"/>
      <c r="F95" s="145"/>
      <c r="G95" s="146"/>
    </row>
    <row r="96" spans="1:7" ht="12">
      <c r="A96" s="285" t="s">
        <v>91</v>
      </c>
      <c r="B96" s="159">
        <f aca="true" t="shared" si="15" ref="B96:G96">SUM(B85:B95)</f>
        <v>787</v>
      </c>
      <c r="C96" s="160">
        <f t="shared" si="15"/>
        <v>386</v>
      </c>
      <c r="D96" s="419">
        <f t="shared" si="15"/>
        <v>1173</v>
      </c>
      <c r="E96" s="162">
        <f t="shared" si="15"/>
        <v>52.46666666666667</v>
      </c>
      <c r="F96" s="161">
        <f t="shared" si="15"/>
        <v>25.733333333333334</v>
      </c>
      <c r="G96" s="157">
        <f t="shared" si="15"/>
        <v>78.2</v>
      </c>
    </row>
    <row r="97" spans="1:7" ht="12">
      <c r="A97" s="412" t="s">
        <v>152</v>
      </c>
      <c r="B97" s="156"/>
      <c r="C97" s="166">
        <v>1</v>
      </c>
      <c r="D97" s="419">
        <f>SUM(B97:C97)</f>
        <v>1</v>
      </c>
      <c r="E97" s="414"/>
      <c r="F97" s="282"/>
      <c r="G97" s="280"/>
    </row>
    <row r="98" spans="1:7" ht="12">
      <c r="A98" s="415" t="s">
        <v>92</v>
      </c>
      <c r="B98" s="159"/>
      <c r="C98" s="266">
        <v>1300</v>
      </c>
      <c r="D98" s="418">
        <f>SUM(C98)</f>
        <v>1300</v>
      </c>
      <c r="E98" s="159"/>
      <c r="F98" s="161">
        <f>C98/15</f>
        <v>86.66666666666667</v>
      </c>
      <c r="G98" s="157">
        <f>SUM(B98,C98)/15</f>
        <v>86.66666666666667</v>
      </c>
    </row>
    <row r="99" spans="1:7" ht="12">
      <c r="A99" s="149" t="s">
        <v>10</v>
      </c>
      <c r="B99" s="150"/>
      <c r="C99" s="151"/>
      <c r="D99" s="424"/>
      <c r="E99" s="130"/>
      <c r="F99" s="164"/>
      <c r="G99" s="165"/>
    </row>
    <row r="100" spans="1:7" s="272" customFormat="1" ht="12">
      <c r="A100" s="275" t="s">
        <v>19</v>
      </c>
      <c r="B100" s="276">
        <v>37</v>
      </c>
      <c r="C100" s="277"/>
      <c r="D100" s="425">
        <f>SUM(B100:C100)</f>
        <v>37</v>
      </c>
      <c r="E100" s="278">
        <f>B100/15</f>
        <v>2.466666666666667</v>
      </c>
      <c r="F100" s="277"/>
      <c r="G100" s="279">
        <f>SUM(C100,B100)/15</f>
        <v>2.466666666666667</v>
      </c>
    </row>
    <row r="101" spans="1:7" ht="12">
      <c r="A101" s="273" t="s">
        <v>93</v>
      </c>
      <c r="B101" s="274"/>
      <c r="C101" s="151"/>
      <c r="D101" s="426"/>
      <c r="E101" s="261"/>
      <c r="F101" s="151"/>
      <c r="G101" s="146"/>
    </row>
    <row r="102" spans="1:7" ht="12">
      <c r="A102" s="129" t="s">
        <v>36</v>
      </c>
      <c r="B102" s="134">
        <v>142</v>
      </c>
      <c r="C102" s="135"/>
      <c r="D102" s="420">
        <f>SUM(B102+C102)</f>
        <v>142</v>
      </c>
      <c r="E102" s="154">
        <f>B102/15</f>
        <v>9.466666666666667</v>
      </c>
      <c r="F102" s="135"/>
      <c r="G102" s="133">
        <f>SUM(C102,B102)/15</f>
        <v>9.466666666666667</v>
      </c>
    </row>
    <row r="103" spans="1:7" ht="12">
      <c r="A103" s="129" t="s">
        <v>44</v>
      </c>
      <c r="B103" s="88">
        <v>300</v>
      </c>
      <c r="C103" s="135"/>
      <c r="D103" s="420">
        <f>SUM(B103+C103)</f>
        <v>300</v>
      </c>
      <c r="E103" s="154">
        <f>B103/15</f>
        <v>20</v>
      </c>
      <c r="F103" s="135"/>
      <c r="G103" s="133">
        <f>SUM(C103,B103)/15</f>
        <v>20</v>
      </c>
    </row>
    <row r="104" spans="1:7" ht="12">
      <c r="A104" s="285" t="s">
        <v>94</v>
      </c>
      <c r="B104" s="138">
        <f>SUM(B100:B103)</f>
        <v>479</v>
      </c>
      <c r="C104" s="139"/>
      <c r="D104" s="421">
        <f>SUM(D100:D103)</f>
        <v>479</v>
      </c>
      <c r="E104" s="179">
        <f>SUM(E100:E103)</f>
        <v>31.933333333333334</v>
      </c>
      <c r="F104" s="139"/>
      <c r="G104" s="148">
        <f>SUM(G100:G103)</f>
        <v>31.933333333333334</v>
      </c>
    </row>
    <row r="105" spans="1:7" ht="12">
      <c r="A105" s="149" t="s">
        <v>95</v>
      </c>
      <c r="B105" s="130"/>
      <c r="C105" s="11"/>
      <c r="D105" s="424"/>
      <c r="E105" s="130"/>
      <c r="F105" s="164"/>
      <c r="G105" s="165"/>
    </row>
    <row r="106" spans="1:7" ht="12">
      <c r="A106" s="129" t="s">
        <v>96</v>
      </c>
      <c r="B106" s="110">
        <v>8</v>
      </c>
      <c r="C106" s="167"/>
      <c r="D106" s="420">
        <f aca="true" t="shared" si="16" ref="D106:D111">SUM(B106+C106)</f>
        <v>8</v>
      </c>
      <c r="E106" s="154">
        <f>B106/15</f>
        <v>0.5333333333333333</v>
      </c>
      <c r="F106" s="132"/>
      <c r="G106" s="133">
        <f aca="true" t="shared" si="17" ref="G106:G111">SUM(C106,B106)/15</f>
        <v>0.5333333333333333</v>
      </c>
    </row>
    <row r="107" spans="1:7" ht="12">
      <c r="A107" s="129" t="s">
        <v>97</v>
      </c>
      <c r="B107" s="134"/>
      <c r="C107" s="167">
        <v>824</v>
      </c>
      <c r="D107" s="420">
        <f t="shared" si="16"/>
        <v>824</v>
      </c>
      <c r="E107" s="154"/>
      <c r="F107" s="132">
        <f>C107/15</f>
        <v>54.93333333333333</v>
      </c>
      <c r="G107" s="133">
        <f t="shared" si="17"/>
        <v>54.93333333333333</v>
      </c>
    </row>
    <row r="108" spans="1:7" ht="12">
      <c r="A108" s="129" t="s">
        <v>98</v>
      </c>
      <c r="B108" s="134"/>
      <c r="C108" s="167">
        <v>69</v>
      </c>
      <c r="D108" s="420">
        <f t="shared" si="16"/>
        <v>69</v>
      </c>
      <c r="E108" s="154"/>
      <c r="F108" s="132">
        <f>C108/15</f>
        <v>4.6</v>
      </c>
      <c r="G108" s="133">
        <f t="shared" si="17"/>
        <v>4.6</v>
      </c>
    </row>
    <row r="109" spans="1:7" ht="12">
      <c r="A109" s="137" t="s">
        <v>150</v>
      </c>
      <c r="B109" s="110">
        <v>28</v>
      </c>
      <c r="C109" s="167"/>
      <c r="D109" s="420">
        <f t="shared" si="16"/>
        <v>28</v>
      </c>
      <c r="E109" s="154">
        <f>B109/15</f>
        <v>1.8666666666666667</v>
      </c>
      <c r="F109" s="132"/>
      <c r="G109" s="133">
        <f t="shared" si="17"/>
        <v>1.8666666666666667</v>
      </c>
    </row>
    <row r="110" spans="1:7" ht="12">
      <c r="A110" s="137" t="s">
        <v>151</v>
      </c>
      <c r="B110" s="235">
        <v>80</v>
      </c>
      <c r="C110" s="167"/>
      <c r="D110" s="420">
        <f t="shared" si="16"/>
        <v>80</v>
      </c>
      <c r="E110" s="154">
        <f>B110/15</f>
        <v>5.333333333333333</v>
      </c>
      <c r="F110" s="132"/>
      <c r="G110" s="133">
        <f t="shared" si="17"/>
        <v>5.333333333333333</v>
      </c>
    </row>
    <row r="111" spans="1:7" ht="12">
      <c r="A111" s="129" t="s">
        <v>99</v>
      </c>
      <c r="B111" s="235">
        <v>1698</v>
      </c>
      <c r="C111" s="168">
        <v>276</v>
      </c>
      <c r="D111" s="420">
        <f t="shared" si="16"/>
        <v>1974</v>
      </c>
      <c r="E111" s="154">
        <f>B111/15</f>
        <v>113.2</v>
      </c>
      <c r="F111" s="132">
        <f>C111/15</f>
        <v>18.4</v>
      </c>
      <c r="G111" s="133">
        <f t="shared" si="17"/>
        <v>131.6</v>
      </c>
    </row>
    <row r="112" spans="1:7" ht="12">
      <c r="A112" s="155" t="s">
        <v>100</v>
      </c>
      <c r="B112" s="159">
        <f aca="true" t="shared" si="18" ref="B112:G112">SUM(B106:B111)</f>
        <v>1814</v>
      </c>
      <c r="C112" s="166">
        <f t="shared" si="18"/>
        <v>1169</v>
      </c>
      <c r="D112" s="421">
        <f t="shared" si="18"/>
        <v>2983</v>
      </c>
      <c r="E112" s="179">
        <f t="shared" si="18"/>
        <v>120.93333333333334</v>
      </c>
      <c r="F112" s="147">
        <f t="shared" si="18"/>
        <v>77.93333333333334</v>
      </c>
      <c r="G112" s="157">
        <f t="shared" si="18"/>
        <v>198.86666666666667</v>
      </c>
    </row>
    <row r="113" spans="1:7" ht="12">
      <c r="A113" s="169" t="s">
        <v>20</v>
      </c>
      <c r="B113" s="170"/>
      <c r="C113" s="171"/>
      <c r="D113" s="427"/>
      <c r="E113" s="262"/>
      <c r="F113" s="172"/>
      <c r="G113" s="173"/>
    </row>
    <row r="114" spans="1:7" ht="12">
      <c r="A114" s="174" t="s">
        <v>20</v>
      </c>
      <c r="B114" s="235">
        <v>6</v>
      </c>
      <c r="C114" s="175"/>
      <c r="D114" s="428">
        <f>SUM(B114:C114)</f>
        <v>6</v>
      </c>
      <c r="E114" s="176">
        <f>B114/15</f>
        <v>0.4</v>
      </c>
      <c r="F114" s="177"/>
      <c r="G114" s="178">
        <f>SUM(E114:F114)</f>
        <v>0.4</v>
      </c>
    </row>
    <row r="115" spans="1:7" ht="12.75">
      <c r="A115" s="129" t="s">
        <v>101</v>
      </c>
      <c r="B115" s="331"/>
      <c r="C115" s="135"/>
      <c r="D115" s="270"/>
      <c r="E115" s="176"/>
      <c r="F115" s="132"/>
      <c r="G115" s="178"/>
    </row>
    <row r="116" spans="1:7" ht="12">
      <c r="A116" s="155" t="s">
        <v>102</v>
      </c>
      <c r="B116" s="159">
        <f>SUM(B114:B115)</f>
        <v>6</v>
      </c>
      <c r="C116" s="166"/>
      <c r="D116" s="419">
        <f>SUM(D114:D115)</f>
        <v>6</v>
      </c>
      <c r="E116" s="179">
        <f>SUM(E114:E115)</f>
        <v>0.4</v>
      </c>
      <c r="F116" s="161"/>
      <c r="G116" s="142">
        <f>SUM(G114:G115)</f>
        <v>0.4</v>
      </c>
    </row>
    <row r="117" spans="1:7" ht="12">
      <c r="A117" s="180" t="s">
        <v>103</v>
      </c>
      <c r="B117" s="156">
        <f>SUM(B46+B63+B83+B96+B47+B98+B104+B112+B116+B97)</f>
        <v>37348</v>
      </c>
      <c r="C117" s="281">
        <f>SUM(C46+C63+C83+C96+C47+C98+C104+C112+C116+C97)</f>
        <v>21948</v>
      </c>
      <c r="D117" s="51">
        <f>SUM(B117:C117)</f>
        <v>59296</v>
      </c>
      <c r="E117" s="414">
        <f>SUM(E46+E63+E83+E96+E47+E98+E104+E112+E116+E97)</f>
        <v>2489.8666666666672</v>
      </c>
      <c r="F117" s="413">
        <f>SUM(F46+F63+F83+F96+F47+F98+F104+F112+F116+F97)</f>
        <v>1463.1333333333334</v>
      </c>
      <c r="G117" s="280">
        <f>SUM(G46+G63+G83+G96+G47+G98+G104+G112+G116)</f>
        <v>3953.0000000000005</v>
      </c>
    </row>
    <row r="119" spans="1:7" ht="24.75" customHeight="1">
      <c r="A119" s="452" t="s">
        <v>170</v>
      </c>
      <c r="B119" s="452"/>
      <c r="C119" s="452"/>
      <c r="D119" s="452"/>
      <c r="E119" s="452"/>
      <c r="F119" s="452"/>
      <c r="G119" s="452"/>
    </row>
  </sheetData>
  <mergeCells count="5">
    <mergeCell ref="A119:G119"/>
    <mergeCell ref="A3:G3"/>
    <mergeCell ref="A6:A7"/>
    <mergeCell ref="B6:D6"/>
    <mergeCell ref="E6:G6"/>
  </mergeCells>
  <printOptions horizontalCentered="1"/>
  <pageMargins left="0.25" right="0.25" top="1" bottom="1" header="0.5" footer="0.5"/>
  <pageSetup firstPageNumber="4" useFirstPageNumber="1" horizontalDpi="600" verticalDpi="600" orientation="portrait" scale="90" r:id="rId1"/>
  <headerFooter alignWithMargins="0">
    <oddFooter xml:space="preserve">&amp;L10/10/02&amp;CPage &amp;P&amp;ROffice of IRAA </oddFooter>
  </headerFooter>
  <rowBreaks count="2" manualBreakCount="2">
    <brk id="47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48.00390625" style="18" customWidth="1"/>
    <col min="2" max="2" width="8.7109375" style="18" bestFit="1" customWidth="1"/>
    <col min="3" max="3" width="8.7109375" style="26" bestFit="1" customWidth="1"/>
    <col min="4" max="4" width="9.28125" style="26" bestFit="1" customWidth="1"/>
    <col min="5" max="5" width="7.57421875" style="26" bestFit="1" customWidth="1"/>
    <col min="6" max="6" width="8.00390625" style="26" bestFit="1" customWidth="1"/>
    <col min="7" max="7" width="9.28125" style="26" bestFit="1" customWidth="1"/>
    <col min="8" max="9" width="8.7109375" style="26" bestFit="1" customWidth="1"/>
    <col min="10" max="10" width="9.28125" style="18" bestFit="1" customWidth="1"/>
    <col min="11" max="16384" width="9.140625" style="18" customWidth="1"/>
  </cols>
  <sheetData>
    <row r="1" spans="1:10" s="28" customFormat="1" ht="15.75">
      <c r="A1" s="474" t="s">
        <v>107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s="28" customFormat="1" ht="15">
      <c r="A2" s="475" t="s">
        <v>166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s="28" customFormat="1" ht="17.25" customHeight="1">
      <c r="A3" s="476" t="s">
        <v>171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s="28" customFormat="1" ht="17.25" customHeight="1">
      <c r="A4" s="308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2.75">
      <c r="A5" s="72"/>
      <c r="B5" s="477" t="s">
        <v>13</v>
      </c>
      <c r="C5" s="478"/>
      <c r="D5" s="479"/>
      <c r="E5" s="478" t="s">
        <v>108</v>
      </c>
      <c r="F5" s="478"/>
      <c r="G5" s="478"/>
      <c r="H5" s="477" t="s">
        <v>2</v>
      </c>
      <c r="I5" s="478"/>
      <c r="J5" s="479"/>
    </row>
    <row r="6" spans="1:10" ht="25.5">
      <c r="A6" s="73" t="s">
        <v>112</v>
      </c>
      <c r="B6" s="70">
        <v>2001</v>
      </c>
      <c r="C6" s="47">
        <v>2002</v>
      </c>
      <c r="D6" s="77" t="s">
        <v>109</v>
      </c>
      <c r="E6" s="70">
        <v>2001</v>
      </c>
      <c r="F6" s="47">
        <v>2002</v>
      </c>
      <c r="G6" s="78" t="s">
        <v>109</v>
      </c>
      <c r="H6" s="70">
        <v>2001</v>
      </c>
      <c r="I6" s="47">
        <v>2002</v>
      </c>
      <c r="J6" s="13" t="s">
        <v>109</v>
      </c>
    </row>
    <row r="7" spans="1:10" s="67" customFormat="1" ht="12.75">
      <c r="A7" s="61" t="s">
        <v>120</v>
      </c>
      <c r="B7" s="62"/>
      <c r="C7" s="63"/>
      <c r="D7" s="65"/>
      <c r="E7" s="66"/>
      <c r="F7" s="63"/>
      <c r="G7" s="64"/>
      <c r="H7" s="62"/>
      <c r="I7" s="63"/>
      <c r="J7" s="65"/>
    </row>
    <row r="8" spans="1:10" ht="12.75">
      <c r="A8" s="14" t="s">
        <v>29</v>
      </c>
      <c r="B8" s="15">
        <v>385</v>
      </c>
      <c r="C8" s="16">
        <v>342</v>
      </c>
      <c r="D8" s="29">
        <f>(C8-B8)/B8</f>
        <v>-0.11168831168831168</v>
      </c>
      <c r="E8" s="24"/>
      <c r="F8" s="16"/>
      <c r="G8" s="30"/>
      <c r="H8" s="15">
        <f>SUM(B8+E8)</f>
        <v>385</v>
      </c>
      <c r="I8" s="16">
        <f>SUM(C8+F8)</f>
        <v>342</v>
      </c>
      <c r="J8" s="29">
        <f>(I8-H8)/H8</f>
        <v>-0.11168831168831168</v>
      </c>
    </row>
    <row r="9" spans="1:10" ht="13.5" customHeight="1">
      <c r="A9" s="14" t="s">
        <v>30</v>
      </c>
      <c r="B9" s="15">
        <v>846</v>
      </c>
      <c r="C9" s="16">
        <v>709</v>
      </c>
      <c r="D9" s="29">
        <f>(C9-B9)/B9</f>
        <v>-0.16193853427895982</v>
      </c>
      <c r="E9" s="24">
        <v>29</v>
      </c>
      <c r="F9" s="16">
        <v>36</v>
      </c>
      <c r="G9" s="40">
        <f>(F9-E9)/E9</f>
        <v>0.2413793103448276</v>
      </c>
      <c r="H9" s="15">
        <f>SUM(B9+E9)</f>
        <v>875</v>
      </c>
      <c r="I9" s="16">
        <f aca="true" t="shared" si="0" ref="I9:I43">SUM(C9+F9)</f>
        <v>745</v>
      </c>
      <c r="J9" s="29">
        <f>(I9-H9)/H9</f>
        <v>-0.14857142857142858</v>
      </c>
    </row>
    <row r="10" spans="1:10" ht="12.75">
      <c r="A10" s="14" t="s">
        <v>4</v>
      </c>
      <c r="B10" s="442"/>
      <c r="C10" s="16"/>
      <c r="D10" s="29"/>
      <c r="E10" s="24"/>
      <c r="F10" s="16"/>
      <c r="G10" s="40"/>
      <c r="H10" s="15"/>
      <c r="I10" s="16"/>
      <c r="J10" s="29"/>
    </row>
    <row r="11" spans="1:10" ht="12.75">
      <c r="A11" s="14" t="s">
        <v>119</v>
      </c>
      <c r="B11" s="15"/>
      <c r="C11" s="16"/>
      <c r="D11" s="29"/>
      <c r="E11" s="24"/>
      <c r="F11" s="16"/>
      <c r="G11" s="40"/>
      <c r="H11" s="15"/>
      <c r="I11" s="16"/>
      <c r="J11" s="29"/>
    </row>
    <row r="12" spans="1:10" ht="12.75">
      <c r="A12" s="60" t="s">
        <v>117</v>
      </c>
      <c r="B12" s="15">
        <v>1390</v>
      </c>
      <c r="C12" s="16">
        <v>1560</v>
      </c>
      <c r="D12" s="29">
        <f aca="true" t="shared" si="1" ref="D12:D43">(C12-B12)/B12</f>
        <v>0.1223021582733813</v>
      </c>
      <c r="E12" s="24">
        <v>255</v>
      </c>
      <c r="F12" s="16">
        <v>325</v>
      </c>
      <c r="G12" s="40">
        <f aca="true" t="shared" si="2" ref="G12:G43">(F12-E12)/E12</f>
        <v>0.27450980392156865</v>
      </c>
      <c r="H12" s="15">
        <f aca="true" t="shared" si="3" ref="H12:H43">SUM(B12+E12)</f>
        <v>1645</v>
      </c>
      <c r="I12" s="16">
        <f t="shared" si="0"/>
        <v>1885</v>
      </c>
      <c r="J12" s="29">
        <f>(I12-H12)/H12</f>
        <v>0.1458966565349544</v>
      </c>
    </row>
    <row r="13" spans="1:10" ht="12.75">
      <c r="A13" s="60" t="s">
        <v>148</v>
      </c>
      <c r="B13" s="15">
        <v>80</v>
      </c>
      <c r="C13" s="16">
        <v>72</v>
      </c>
      <c r="D13" s="29">
        <f t="shared" si="1"/>
        <v>-0.1</v>
      </c>
      <c r="E13" s="24"/>
      <c r="F13" s="16">
        <v>22</v>
      </c>
      <c r="G13" s="40"/>
      <c r="H13" s="15">
        <f t="shared" si="3"/>
        <v>80</v>
      </c>
      <c r="I13" s="16">
        <f t="shared" si="0"/>
        <v>94</v>
      </c>
      <c r="J13" s="29">
        <f>(I13-H13)/H13</f>
        <v>0.175</v>
      </c>
    </row>
    <row r="14" spans="1:10" ht="12.75">
      <c r="A14" s="60" t="s">
        <v>118</v>
      </c>
      <c r="B14" s="15">
        <v>573</v>
      </c>
      <c r="C14" s="16">
        <v>602</v>
      </c>
      <c r="D14" s="29">
        <f t="shared" si="1"/>
        <v>0.0506108202443281</v>
      </c>
      <c r="E14" s="24"/>
      <c r="F14" s="16"/>
      <c r="G14" s="40"/>
      <c r="H14" s="15">
        <f t="shared" si="3"/>
        <v>573</v>
      </c>
      <c r="I14" s="16">
        <f t="shared" si="0"/>
        <v>602</v>
      </c>
      <c r="J14" s="29">
        <f>(I14-H14)/H14</f>
        <v>0.0506108202443281</v>
      </c>
    </row>
    <row r="15" spans="1:10" ht="12.75">
      <c r="A15" s="14" t="s">
        <v>31</v>
      </c>
      <c r="B15" s="15">
        <v>985</v>
      </c>
      <c r="C15" s="16">
        <v>1038</v>
      </c>
      <c r="D15" s="29">
        <f t="shared" si="1"/>
        <v>0.05380710659898477</v>
      </c>
      <c r="E15" s="24">
        <v>315</v>
      </c>
      <c r="F15" s="16">
        <v>345</v>
      </c>
      <c r="G15" s="40">
        <f t="shared" si="2"/>
        <v>0.09523809523809523</v>
      </c>
      <c r="H15" s="15">
        <f t="shared" si="3"/>
        <v>1300</v>
      </c>
      <c r="I15" s="16">
        <f t="shared" si="0"/>
        <v>1383</v>
      </c>
      <c r="J15" s="29">
        <f>(I15-H15)/H15</f>
        <v>0.06384615384615384</v>
      </c>
    </row>
    <row r="16" spans="1:10" ht="12.75">
      <c r="A16" s="14" t="s">
        <v>32</v>
      </c>
      <c r="B16" s="15"/>
      <c r="C16" s="16"/>
      <c r="D16" s="29"/>
      <c r="E16" s="24"/>
      <c r="F16" s="16"/>
      <c r="G16" s="40"/>
      <c r="H16" s="15"/>
      <c r="I16" s="16"/>
      <c r="J16" s="29"/>
    </row>
    <row r="17" spans="1:10" ht="12.75">
      <c r="A17" s="14" t="s">
        <v>33</v>
      </c>
      <c r="B17" s="15">
        <v>2199</v>
      </c>
      <c r="C17" s="16">
        <v>1936</v>
      </c>
      <c r="D17" s="29">
        <f t="shared" si="1"/>
        <v>-0.11959981809913597</v>
      </c>
      <c r="E17" s="24">
        <v>35</v>
      </c>
      <c r="F17" s="16">
        <v>58</v>
      </c>
      <c r="G17" s="40">
        <f t="shared" si="2"/>
        <v>0.6571428571428571</v>
      </c>
      <c r="H17" s="15">
        <f t="shared" si="3"/>
        <v>2234</v>
      </c>
      <c r="I17" s="16">
        <f t="shared" si="0"/>
        <v>1994</v>
      </c>
      <c r="J17" s="29">
        <f aca="true" t="shared" si="4" ref="J17:J23">(I17-H17)/H17</f>
        <v>-0.10743061772605192</v>
      </c>
    </row>
    <row r="18" spans="1:10" ht="12.75">
      <c r="A18" s="14" t="s">
        <v>34</v>
      </c>
      <c r="B18" s="15">
        <v>84</v>
      </c>
      <c r="C18" s="16">
        <v>72</v>
      </c>
      <c r="D18" s="29">
        <f t="shared" si="1"/>
        <v>-0.14285714285714285</v>
      </c>
      <c r="E18" s="24"/>
      <c r="F18" s="16"/>
      <c r="G18" s="40"/>
      <c r="H18" s="15">
        <f t="shared" si="3"/>
        <v>84</v>
      </c>
      <c r="I18" s="16">
        <f t="shared" si="0"/>
        <v>72</v>
      </c>
      <c r="J18" s="29">
        <f t="shared" si="4"/>
        <v>-0.14285714285714285</v>
      </c>
    </row>
    <row r="19" spans="1:10" ht="12.75">
      <c r="A19" s="14" t="s">
        <v>35</v>
      </c>
      <c r="B19" s="15">
        <v>868</v>
      </c>
      <c r="C19" s="16">
        <v>896</v>
      </c>
      <c r="D19" s="29">
        <f t="shared" si="1"/>
        <v>0.03225806451612903</v>
      </c>
      <c r="E19" s="24">
        <v>104</v>
      </c>
      <c r="F19" s="16">
        <v>109</v>
      </c>
      <c r="G19" s="40">
        <f t="shared" si="2"/>
        <v>0.04807692307692308</v>
      </c>
      <c r="H19" s="15">
        <f t="shared" si="3"/>
        <v>972</v>
      </c>
      <c r="I19" s="16">
        <f t="shared" si="0"/>
        <v>1005</v>
      </c>
      <c r="J19" s="29">
        <f t="shared" si="4"/>
        <v>0.033950617283950615</v>
      </c>
    </row>
    <row r="20" spans="1:10" ht="12.75">
      <c r="A20" s="14" t="s">
        <v>121</v>
      </c>
      <c r="B20" s="15"/>
      <c r="C20" s="16">
        <v>3</v>
      </c>
      <c r="D20" s="29"/>
      <c r="E20" s="24"/>
      <c r="F20" s="16"/>
      <c r="G20" s="40"/>
      <c r="H20" s="15"/>
      <c r="I20" s="16">
        <f t="shared" si="0"/>
        <v>3</v>
      </c>
      <c r="J20" s="29"/>
    </row>
    <row r="21" spans="1:10" ht="12.75">
      <c r="A21" s="14" t="s">
        <v>36</v>
      </c>
      <c r="B21" s="15">
        <v>1569</v>
      </c>
      <c r="C21" s="16">
        <v>1412</v>
      </c>
      <c r="D21" s="29">
        <f t="shared" si="1"/>
        <v>-0.10006373486297004</v>
      </c>
      <c r="E21" s="24">
        <v>136</v>
      </c>
      <c r="F21" s="16">
        <v>279</v>
      </c>
      <c r="G21" s="40"/>
      <c r="H21" s="15">
        <f t="shared" si="3"/>
        <v>1705</v>
      </c>
      <c r="I21" s="16">
        <f t="shared" si="0"/>
        <v>1691</v>
      </c>
      <c r="J21" s="29">
        <f t="shared" si="4"/>
        <v>-0.008211143695014663</v>
      </c>
    </row>
    <row r="22" spans="1:10" ht="12.75">
      <c r="A22" s="14" t="s">
        <v>37</v>
      </c>
      <c r="B22" s="15"/>
      <c r="C22" s="16">
        <v>70</v>
      </c>
      <c r="D22" s="29"/>
      <c r="E22" s="24"/>
      <c r="F22" s="16">
        <v>25</v>
      </c>
      <c r="G22" s="40"/>
      <c r="H22" s="15"/>
      <c r="I22" s="16">
        <f t="shared" si="0"/>
        <v>95</v>
      </c>
      <c r="J22" s="29"/>
    </row>
    <row r="23" spans="1:10" ht="12.75">
      <c r="A23" s="14" t="s">
        <v>38</v>
      </c>
      <c r="B23" s="15">
        <v>52</v>
      </c>
      <c r="C23" s="16"/>
      <c r="D23" s="29">
        <f t="shared" si="1"/>
        <v>-1</v>
      </c>
      <c r="E23" s="24"/>
      <c r="F23" s="16"/>
      <c r="G23" s="40"/>
      <c r="H23" s="15">
        <f t="shared" si="3"/>
        <v>52</v>
      </c>
      <c r="I23" s="16"/>
      <c r="J23" s="29">
        <f t="shared" si="4"/>
        <v>-1</v>
      </c>
    </row>
    <row r="24" spans="1:10" ht="12.75">
      <c r="A24" s="14" t="s">
        <v>39</v>
      </c>
      <c r="B24" s="15">
        <v>4</v>
      </c>
      <c r="C24" s="16"/>
      <c r="D24" s="29">
        <f t="shared" si="1"/>
        <v>-1</v>
      </c>
      <c r="E24" s="24"/>
      <c r="F24" s="16"/>
      <c r="G24" s="40"/>
      <c r="H24" s="15">
        <f t="shared" si="3"/>
        <v>4</v>
      </c>
      <c r="I24" s="16"/>
      <c r="J24" s="29">
        <f aca="true" t="shared" si="5" ref="J24:J45">(I24-H24)/H24</f>
        <v>-1</v>
      </c>
    </row>
    <row r="25" spans="1:10" ht="12.75">
      <c r="A25" s="14" t="s">
        <v>41</v>
      </c>
      <c r="B25" s="15">
        <v>582</v>
      </c>
      <c r="C25" s="16">
        <v>297</v>
      </c>
      <c r="D25" s="29">
        <f t="shared" si="1"/>
        <v>-0.4896907216494845</v>
      </c>
      <c r="E25" s="24">
        <v>308</v>
      </c>
      <c r="F25" s="16">
        <v>758</v>
      </c>
      <c r="G25" s="40">
        <f t="shared" si="2"/>
        <v>1.4610389610389611</v>
      </c>
      <c r="H25" s="15">
        <f t="shared" si="3"/>
        <v>890</v>
      </c>
      <c r="I25" s="16">
        <f t="shared" si="0"/>
        <v>1055</v>
      </c>
      <c r="J25" s="29">
        <f>(I25-H25)/H25</f>
        <v>0.1853932584269663</v>
      </c>
    </row>
    <row r="26" spans="1:10" ht="12.75">
      <c r="A26" s="14" t="s">
        <v>40</v>
      </c>
      <c r="B26" s="15">
        <v>2031</v>
      </c>
      <c r="C26" s="16">
        <v>2024</v>
      </c>
      <c r="D26" s="29">
        <f t="shared" si="1"/>
        <v>-0.0034465780403741997</v>
      </c>
      <c r="E26" s="24">
        <v>133</v>
      </c>
      <c r="F26" s="16">
        <v>175</v>
      </c>
      <c r="G26" s="40">
        <f t="shared" si="2"/>
        <v>0.3157894736842105</v>
      </c>
      <c r="H26" s="15">
        <f t="shared" si="3"/>
        <v>2164</v>
      </c>
      <c r="I26" s="16">
        <f t="shared" si="0"/>
        <v>2199</v>
      </c>
      <c r="J26" s="29">
        <f t="shared" si="5"/>
        <v>0.016173752310536044</v>
      </c>
    </row>
    <row r="27" spans="1:10" ht="12.75">
      <c r="A27" s="14" t="s">
        <v>42</v>
      </c>
      <c r="B27" s="15">
        <v>38</v>
      </c>
      <c r="C27" s="16">
        <v>54</v>
      </c>
      <c r="D27" s="29">
        <f t="shared" si="1"/>
        <v>0.42105263157894735</v>
      </c>
      <c r="E27" s="24"/>
      <c r="F27" s="16"/>
      <c r="G27" s="40"/>
      <c r="H27" s="15">
        <f t="shared" si="3"/>
        <v>38</v>
      </c>
      <c r="I27" s="16">
        <f t="shared" si="0"/>
        <v>54</v>
      </c>
      <c r="J27" s="29">
        <f t="shared" si="5"/>
        <v>0.42105263157894735</v>
      </c>
    </row>
    <row r="28" spans="1:10" ht="12.75">
      <c r="A28" s="14" t="s">
        <v>158</v>
      </c>
      <c r="B28" s="15"/>
      <c r="C28" s="16">
        <v>20</v>
      </c>
      <c r="D28" s="29"/>
      <c r="E28" s="24"/>
      <c r="F28" s="16"/>
      <c r="G28" s="40"/>
      <c r="H28" s="15"/>
      <c r="I28" s="16">
        <f t="shared" si="0"/>
        <v>20</v>
      </c>
      <c r="J28" s="29"/>
    </row>
    <row r="29" spans="1:10" ht="12.75">
      <c r="A29" s="14" t="s">
        <v>43</v>
      </c>
      <c r="B29" s="15">
        <v>8</v>
      </c>
      <c r="C29" s="16"/>
      <c r="D29" s="29">
        <f t="shared" si="1"/>
        <v>-1</v>
      </c>
      <c r="E29" s="24">
        <v>22</v>
      </c>
      <c r="F29" s="16"/>
      <c r="G29" s="40">
        <f t="shared" si="2"/>
        <v>-1</v>
      </c>
      <c r="H29" s="15">
        <f t="shared" si="3"/>
        <v>30</v>
      </c>
      <c r="I29" s="16"/>
      <c r="J29" s="29">
        <f t="shared" si="5"/>
        <v>-1</v>
      </c>
    </row>
    <row r="30" spans="1:10" ht="12.75">
      <c r="A30" s="14" t="s">
        <v>44</v>
      </c>
      <c r="B30" s="15">
        <v>2380</v>
      </c>
      <c r="C30" s="16">
        <v>2736</v>
      </c>
      <c r="D30" s="29">
        <f t="shared" si="1"/>
        <v>0.1495798319327731</v>
      </c>
      <c r="E30" s="24">
        <v>192</v>
      </c>
      <c r="F30" s="16">
        <v>158</v>
      </c>
      <c r="G30" s="40">
        <f t="shared" si="2"/>
        <v>-0.17708333333333334</v>
      </c>
      <c r="H30" s="15">
        <f t="shared" si="3"/>
        <v>2572</v>
      </c>
      <c r="I30" s="16">
        <f t="shared" si="0"/>
        <v>2894</v>
      </c>
      <c r="J30" s="29">
        <f t="shared" si="5"/>
        <v>0.12519440124416797</v>
      </c>
    </row>
    <row r="31" spans="1:10" ht="12.75">
      <c r="A31" s="14" t="s">
        <v>45</v>
      </c>
      <c r="B31" s="15">
        <v>58</v>
      </c>
      <c r="C31" s="16">
        <v>48</v>
      </c>
      <c r="D31" s="29">
        <f t="shared" si="1"/>
        <v>-0.1724137931034483</v>
      </c>
      <c r="E31" s="24">
        <v>19</v>
      </c>
      <c r="F31" s="16">
        <v>10</v>
      </c>
      <c r="G31" s="40">
        <f t="shared" si="2"/>
        <v>-0.47368421052631576</v>
      </c>
      <c r="H31" s="15">
        <f t="shared" si="3"/>
        <v>77</v>
      </c>
      <c r="I31" s="16">
        <f t="shared" si="0"/>
        <v>58</v>
      </c>
      <c r="J31" s="29">
        <f t="shared" si="5"/>
        <v>-0.24675324675324675</v>
      </c>
    </row>
    <row r="32" spans="1:10" ht="12.75">
      <c r="A32" s="14" t="s">
        <v>46</v>
      </c>
      <c r="B32" s="15">
        <v>399</v>
      </c>
      <c r="C32" s="16">
        <v>498</v>
      </c>
      <c r="D32" s="29">
        <f t="shared" si="1"/>
        <v>0.24812030075187969</v>
      </c>
      <c r="E32" s="24">
        <v>200</v>
      </c>
      <c r="F32" s="16">
        <v>300</v>
      </c>
      <c r="G32" s="40">
        <f t="shared" si="2"/>
        <v>0.5</v>
      </c>
      <c r="H32" s="15">
        <f t="shared" si="3"/>
        <v>599</v>
      </c>
      <c r="I32" s="16">
        <f t="shared" si="0"/>
        <v>798</v>
      </c>
      <c r="J32" s="29">
        <f t="shared" si="5"/>
        <v>0.332220367278798</v>
      </c>
    </row>
    <row r="33" spans="1:10" ht="12.75">
      <c r="A33" s="129" t="s">
        <v>149</v>
      </c>
      <c r="B33" s="15"/>
      <c r="C33" s="16"/>
      <c r="D33" s="29"/>
      <c r="E33" s="24"/>
      <c r="F33" s="16"/>
      <c r="G33" s="40"/>
      <c r="H33" s="15"/>
      <c r="I33" s="16"/>
      <c r="J33" s="29"/>
    </row>
    <row r="34" spans="1:10" ht="12.75">
      <c r="A34" s="14" t="s">
        <v>47</v>
      </c>
      <c r="B34" s="15">
        <v>122</v>
      </c>
      <c r="C34" s="16">
        <v>526</v>
      </c>
      <c r="D34" s="29">
        <f t="shared" si="1"/>
        <v>3.3114754098360657</v>
      </c>
      <c r="E34" s="24">
        <v>94</v>
      </c>
      <c r="F34" s="16">
        <v>35</v>
      </c>
      <c r="G34" s="40">
        <f t="shared" si="2"/>
        <v>-0.6276595744680851</v>
      </c>
      <c r="H34" s="15">
        <f t="shared" si="3"/>
        <v>216</v>
      </c>
      <c r="I34" s="16">
        <f t="shared" si="0"/>
        <v>561</v>
      </c>
      <c r="J34" s="29">
        <f t="shared" si="5"/>
        <v>1.5972222222222223</v>
      </c>
    </row>
    <row r="35" spans="1:10" ht="12.75">
      <c r="A35" s="14" t="s">
        <v>48</v>
      </c>
      <c r="B35" s="15">
        <v>441</v>
      </c>
      <c r="C35" s="16">
        <v>523</v>
      </c>
      <c r="D35" s="29">
        <f t="shared" si="1"/>
        <v>0.18594104308390022</v>
      </c>
      <c r="E35" s="24">
        <v>61</v>
      </c>
      <c r="F35" s="16">
        <v>77</v>
      </c>
      <c r="G35" s="40">
        <f t="shared" si="2"/>
        <v>0.26229508196721313</v>
      </c>
      <c r="H35" s="15">
        <f t="shared" si="3"/>
        <v>502</v>
      </c>
      <c r="I35" s="16">
        <f t="shared" si="0"/>
        <v>600</v>
      </c>
      <c r="J35" s="29">
        <f t="shared" si="5"/>
        <v>0.1952191235059761</v>
      </c>
    </row>
    <row r="36" spans="1:10" ht="12.75">
      <c r="A36" s="14" t="s">
        <v>49</v>
      </c>
      <c r="B36" s="15">
        <v>593</v>
      </c>
      <c r="C36" s="16">
        <v>622</v>
      </c>
      <c r="D36" s="29">
        <f t="shared" si="1"/>
        <v>0.048903878583473864</v>
      </c>
      <c r="E36" s="24">
        <v>40</v>
      </c>
      <c r="F36" s="16">
        <v>54</v>
      </c>
      <c r="G36" s="40">
        <f t="shared" si="2"/>
        <v>0.35</v>
      </c>
      <c r="H36" s="15">
        <f t="shared" si="3"/>
        <v>633</v>
      </c>
      <c r="I36" s="16">
        <f t="shared" si="0"/>
        <v>676</v>
      </c>
      <c r="J36" s="29">
        <f t="shared" si="5"/>
        <v>0.0679304897314376</v>
      </c>
    </row>
    <row r="37" spans="1:10" ht="12.75">
      <c r="A37" s="14" t="s">
        <v>50</v>
      </c>
      <c r="B37" s="15">
        <v>712</v>
      </c>
      <c r="C37" s="16">
        <v>653</v>
      </c>
      <c r="D37" s="29">
        <f t="shared" si="1"/>
        <v>-0.08286516853932584</v>
      </c>
      <c r="E37" s="24"/>
      <c r="F37" s="16">
        <v>96</v>
      </c>
      <c r="G37" s="40"/>
      <c r="H37" s="15">
        <f t="shared" si="3"/>
        <v>712</v>
      </c>
      <c r="I37" s="16">
        <f t="shared" si="0"/>
        <v>749</v>
      </c>
      <c r="J37" s="29">
        <f t="shared" si="5"/>
        <v>0.05196629213483146</v>
      </c>
    </row>
    <row r="38" spans="1:10" ht="12.75">
      <c r="A38" s="14" t="s">
        <v>51</v>
      </c>
      <c r="B38" s="15">
        <v>2085</v>
      </c>
      <c r="C38" s="16">
        <v>2249</v>
      </c>
      <c r="D38" s="29">
        <f t="shared" si="1"/>
        <v>0.07865707434052757</v>
      </c>
      <c r="E38" s="24">
        <v>288</v>
      </c>
      <c r="F38" s="16">
        <v>345</v>
      </c>
      <c r="G38" s="40">
        <f t="shared" si="2"/>
        <v>0.19791666666666666</v>
      </c>
      <c r="H38" s="15">
        <f t="shared" si="3"/>
        <v>2373</v>
      </c>
      <c r="I38" s="16">
        <f t="shared" si="0"/>
        <v>2594</v>
      </c>
      <c r="J38" s="29">
        <f t="shared" si="5"/>
        <v>0.09313105773282765</v>
      </c>
    </row>
    <row r="39" spans="1:10" ht="12.75">
      <c r="A39" s="14" t="s">
        <v>52</v>
      </c>
      <c r="B39" s="15">
        <v>692</v>
      </c>
      <c r="C39" s="16">
        <v>668</v>
      </c>
      <c r="D39" s="29">
        <f t="shared" si="1"/>
        <v>-0.03468208092485549</v>
      </c>
      <c r="E39" s="24"/>
      <c r="F39" s="16"/>
      <c r="G39" s="40"/>
      <c r="H39" s="15">
        <f t="shared" si="3"/>
        <v>692</v>
      </c>
      <c r="I39" s="16">
        <f t="shared" si="0"/>
        <v>668</v>
      </c>
      <c r="J39" s="29">
        <f t="shared" si="5"/>
        <v>-0.03468208092485549</v>
      </c>
    </row>
    <row r="40" spans="1:10" ht="12.75">
      <c r="A40" s="14" t="s">
        <v>53</v>
      </c>
      <c r="B40" s="15">
        <v>1241</v>
      </c>
      <c r="C40" s="16">
        <v>1326</v>
      </c>
      <c r="D40" s="29">
        <f t="shared" si="1"/>
        <v>0.0684931506849315</v>
      </c>
      <c r="E40" s="24">
        <v>68</v>
      </c>
      <c r="F40" s="16">
        <v>58</v>
      </c>
      <c r="G40" s="40">
        <f t="shared" si="2"/>
        <v>-0.14705882352941177</v>
      </c>
      <c r="H40" s="15">
        <f t="shared" si="3"/>
        <v>1309</v>
      </c>
      <c r="I40" s="16">
        <f t="shared" si="0"/>
        <v>1384</v>
      </c>
      <c r="J40" s="29">
        <f t="shared" si="5"/>
        <v>0.057295645530939646</v>
      </c>
    </row>
    <row r="41" spans="1:10" ht="12.75">
      <c r="A41" s="14" t="s">
        <v>54</v>
      </c>
      <c r="B41" s="15">
        <v>602</v>
      </c>
      <c r="C41" s="16">
        <v>738</v>
      </c>
      <c r="D41" s="29">
        <f t="shared" si="1"/>
        <v>0.22591362126245848</v>
      </c>
      <c r="E41" s="24">
        <v>299</v>
      </c>
      <c r="F41" s="16">
        <v>217</v>
      </c>
      <c r="G41" s="40">
        <f t="shared" si="2"/>
        <v>-0.27424749163879597</v>
      </c>
      <c r="H41" s="15">
        <f t="shared" si="3"/>
        <v>901</v>
      </c>
      <c r="I41" s="16">
        <f t="shared" si="0"/>
        <v>955</v>
      </c>
      <c r="J41" s="29">
        <f t="shared" si="5"/>
        <v>0.05993340732519423</v>
      </c>
    </row>
    <row r="42" spans="1:10" ht="12.75">
      <c r="A42" s="14" t="s">
        <v>55</v>
      </c>
      <c r="B42" s="15">
        <v>483</v>
      </c>
      <c r="C42" s="16">
        <v>433</v>
      </c>
      <c r="D42" s="29">
        <f t="shared" si="1"/>
        <v>-0.10351966873706005</v>
      </c>
      <c r="E42" s="24">
        <v>99</v>
      </c>
      <c r="F42" s="16">
        <v>88</v>
      </c>
      <c r="G42" s="40">
        <f t="shared" si="2"/>
        <v>-0.1111111111111111</v>
      </c>
      <c r="H42" s="15">
        <f t="shared" si="3"/>
        <v>582</v>
      </c>
      <c r="I42" s="16">
        <f t="shared" si="0"/>
        <v>521</v>
      </c>
      <c r="J42" s="29">
        <f t="shared" si="5"/>
        <v>-0.10481099656357389</v>
      </c>
    </row>
    <row r="43" spans="1:10" ht="12.75">
      <c r="A43" s="14" t="s">
        <v>56</v>
      </c>
      <c r="B43" s="15">
        <v>1045</v>
      </c>
      <c r="C43" s="16">
        <v>1013</v>
      </c>
      <c r="D43" s="29">
        <f t="shared" si="1"/>
        <v>-0.03062200956937799</v>
      </c>
      <c r="E43" s="24">
        <v>78</v>
      </c>
      <c r="F43" s="16">
        <v>72</v>
      </c>
      <c r="G43" s="40">
        <f t="shared" si="2"/>
        <v>-0.07692307692307693</v>
      </c>
      <c r="H43" s="15">
        <f t="shared" si="3"/>
        <v>1123</v>
      </c>
      <c r="I43" s="16">
        <f t="shared" si="0"/>
        <v>1085</v>
      </c>
      <c r="J43" s="29">
        <f t="shared" si="5"/>
        <v>-0.03383793410507569</v>
      </c>
    </row>
    <row r="44" spans="1:10" ht="12.75">
      <c r="A44" s="14" t="s">
        <v>105</v>
      </c>
      <c r="B44" s="15"/>
      <c r="C44" s="16"/>
      <c r="D44" s="29"/>
      <c r="E44" s="24"/>
      <c r="F44" s="16"/>
      <c r="G44" s="31"/>
      <c r="H44" s="15"/>
      <c r="I44" s="16"/>
      <c r="J44" s="29"/>
    </row>
    <row r="45" spans="1:10" ht="12.75">
      <c r="A45" s="23" t="s">
        <v>110</v>
      </c>
      <c r="B45" s="52">
        <f>SUM(B8:B44)</f>
        <v>22547</v>
      </c>
      <c r="C45" s="53">
        <f>SUM(C8:C44)</f>
        <v>23140</v>
      </c>
      <c r="D45" s="50">
        <f>(C45-B45)/B45</f>
        <v>0.02630061648999867</v>
      </c>
      <c r="E45" s="79">
        <f>SUM(E8:E44)</f>
        <v>2775</v>
      </c>
      <c r="F45" s="53">
        <f>SUM(F8:F44)</f>
        <v>3642</v>
      </c>
      <c r="G45" s="80">
        <f>(F45-E45)/E45</f>
        <v>0.3124324324324324</v>
      </c>
      <c r="H45" s="52">
        <f>SUM(H8:H44)</f>
        <v>25322</v>
      </c>
      <c r="I45" s="53">
        <f>SUM(I8:I44)</f>
        <v>26782</v>
      </c>
      <c r="J45" s="50">
        <f t="shared" si="5"/>
        <v>0.05765737303530527</v>
      </c>
    </row>
    <row r="46" spans="1:10" ht="12.75">
      <c r="A46" s="300" t="s">
        <v>8</v>
      </c>
      <c r="B46" s="52"/>
      <c r="C46" s="53">
        <v>193</v>
      </c>
      <c r="D46" s="50"/>
      <c r="E46" s="79"/>
      <c r="F46" s="53"/>
      <c r="G46" s="84"/>
      <c r="H46" s="52"/>
      <c r="I46" s="53">
        <f>C46+F46</f>
        <v>193</v>
      </c>
      <c r="J46" s="50"/>
    </row>
    <row r="47" spans="1:11" ht="12.75">
      <c r="A47" s="36" t="s">
        <v>58</v>
      </c>
      <c r="B47" s="37"/>
      <c r="C47" s="20"/>
      <c r="D47" s="22"/>
      <c r="E47" s="21"/>
      <c r="F47" s="20"/>
      <c r="G47" s="27"/>
      <c r="H47" s="19"/>
      <c r="I47" s="20"/>
      <c r="J47" s="38"/>
      <c r="K47" s="25"/>
    </row>
    <row r="48" spans="1:10" ht="12.75">
      <c r="A48" s="14" t="s">
        <v>59</v>
      </c>
      <c r="B48" s="431">
        <v>1382</v>
      </c>
      <c r="C48" s="16">
        <v>1131</v>
      </c>
      <c r="D48" s="71">
        <f aca="true" t="shared" si="6" ref="D48:D60">(C48-B48)/B48</f>
        <v>-0.18162083936324167</v>
      </c>
      <c r="E48" s="24">
        <v>289</v>
      </c>
      <c r="F48" s="48">
        <v>303</v>
      </c>
      <c r="G48" s="59">
        <f aca="true" t="shared" si="7" ref="G48:G61">(F48-E48)/E48</f>
        <v>0.04844290657439446</v>
      </c>
      <c r="H48" s="15">
        <f>SUM(B48+E48)</f>
        <v>1671</v>
      </c>
      <c r="I48" s="16">
        <f>SUM(C48+F48)</f>
        <v>1434</v>
      </c>
      <c r="J48" s="29">
        <f>(I48-H48)/H48</f>
        <v>-0.14183123877917414</v>
      </c>
    </row>
    <row r="49" spans="1:10" ht="12.75">
      <c r="A49" s="14" t="s">
        <v>60</v>
      </c>
      <c r="B49" s="431">
        <v>258</v>
      </c>
      <c r="C49" s="16">
        <v>213</v>
      </c>
      <c r="D49" s="71">
        <f t="shared" si="6"/>
        <v>-0.1744186046511628</v>
      </c>
      <c r="E49" s="24"/>
      <c r="F49" s="48"/>
      <c r="G49" s="59"/>
      <c r="H49" s="15">
        <f aca="true" t="shared" si="8" ref="H49:H61">SUM(B49+E49)</f>
        <v>258</v>
      </c>
      <c r="I49" s="16">
        <f aca="true" t="shared" si="9" ref="I49:I60">SUM(C49+F49)</f>
        <v>213</v>
      </c>
      <c r="J49" s="29">
        <f>(I49-H49)/H49</f>
        <v>-0.1744186046511628</v>
      </c>
    </row>
    <row r="50" spans="1:10" ht="12.75">
      <c r="A50" s="14" t="s">
        <v>147</v>
      </c>
      <c r="B50" s="431"/>
      <c r="C50" s="16"/>
      <c r="D50" s="71"/>
      <c r="E50" s="24"/>
      <c r="F50" s="48"/>
      <c r="G50" s="59"/>
      <c r="H50" s="15"/>
      <c r="I50" s="16"/>
      <c r="J50" s="29"/>
    </row>
    <row r="51" spans="1:10" ht="12.75">
      <c r="A51" s="14" t="s">
        <v>61</v>
      </c>
      <c r="B51" s="431">
        <v>650</v>
      </c>
      <c r="C51" s="16">
        <v>654</v>
      </c>
      <c r="D51" s="71">
        <f t="shared" si="6"/>
        <v>0.006153846153846154</v>
      </c>
      <c r="E51" s="24">
        <v>902</v>
      </c>
      <c r="F51" s="48">
        <v>530</v>
      </c>
      <c r="G51" s="59">
        <f t="shared" si="7"/>
        <v>-0.4124168514412417</v>
      </c>
      <c r="H51" s="15">
        <f t="shared" si="8"/>
        <v>1552</v>
      </c>
      <c r="I51" s="16">
        <f t="shared" si="9"/>
        <v>1184</v>
      </c>
      <c r="J51" s="29">
        <f>(I51-H51)/H51</f>
        <v>-0.23711340206185566</v>
      </c>
    </row>
    <row r="52" spans="1:10" ht="12.75">
      <c r="A52" s="14" t="s">
        <v>106</v>
      </c>
      <c r="B52" s="431"/>
      <c r="C52" s="16"/>
      <c r="D52" s="71"/>
      <c r="E52" s="24"/>
      <c r="F52" s="48"/>
      <c r="G52" s="59"/>
      <c r="H52" s="15"/>
      <c r="I52" s="16"/>
      <c r="J52" s="29"/>
    </row>
    <row r="53" spans="1:10" ht="12.75">
      <c r="A53" s="14" t="s">
        <v>62</v>
      </c>
      <c r="B53" s="431">
        <v>840</v>
      </c>
      <c r="C53" s="16">
        <v>841</v>
      </c>
      <c r="D53" s="71">
        <f t="shared" si="6"/>
        <v>0.0011904761904761906</v>
      </c>
      <c r="E53" s="24">
        <v>649</v>
      </c>
      <c r="F53" s="48">
        <v>532</v>
      </c>
      <c r="G53" s="59">
        <f t="shared" si="7"/>
        <v>-0.1802773497688752</v>
      </c>
      <c r="H53" s="15">
        <f t="shared" si="8"/>
        <v>1489</v>
      </c>
      <c r="I53" s="16">
        <f t="shared" si="9"/>
        <v>1373</v>
      </c>
      <c r="J53" s="29">
        <f aca="true" t="shared" si="10" ref="J53:J59">(I53-H53)/H53</f>
        <v>-0.07790463398253862</v>
      </c>
    </row>
    <row r="54" spans="1:10" ht="12.75">
      <c r="A54" s="14" t="s">
        <v>63</v>
      </c>
      <c r="B54" s="431">
        <v>267</v>
      </c>
      <c r="C54" s="16">
        <v>255</v>
      </c>
      <c r="D54" s="71">
        <f t="shared" si="6"/>
        <v>-0.0449438202247191</v>
      </c>
      <c r="E54" s="24">
        <v>184</v>
      </c>
      <c r="F54" s="48">
        <v>138</v>
      </c>
      <c r="G54" s="59">
        <f t="shared" si="7"/>
        <v>-0.25</v>
      </c>
      <c r="H54" s="15">
        <f t="shared" si="8"/>
        <v>451</v>
      </c>
      <c r="I54" s="16">
        <f t="shared" si="9"/>
        <v>393</v>
      </c>
      <c r="J54" s="29">
        <f t="shared" si="10"/>
        <v>-0.1286031042128603</v>
      </c>
    </row>
    <row r="55" spans="1:10" ht="12.75">
      <c r="A55" s="14" t="s">
        <v>64</v>
      </c>
      <c r="B55" s="431"/>
      <c r="C55" s="16"/>
      <c r="D55" s="71"/>
      <c r="E55" s="24">
        <v>158</v>
      </c>
      <c r="F55" s="48">
        <v>84</v>
      </c>
      <c r="G55" s="59">
        <f t="shared" si="7"/>
        <v>-0.46835443037974683</v>
      </c>
      <c r="H55" s="15">
        <f t="shared" si="8"/>
        <v>158</v>
      </c>
      <c r="I55" s="16">
        <f t="shared" si="9"/>
        <v>84</v>
      </c>
      <c r="J55" s="29">
        <f t="shared" si="10"/>
        <v>-0.46835443037974683</v>
      </c>
    </row>
    <row r="56" spans="1:10" ht="12.75">
      <c r="A56" s="14" t="s">
        <v>65</v>
      </c>
      <c r="B56" s="431">
        <v>1046</v>
      </c>
      <c r="C56" s="16">
        <v>992</v>
      </c>
      <c r="D56" s="71">
        <f t="shared" si="6"/>
        <v>-0.05162523900573614</v>
      </c>
      <c r="E56" s="24">
        <v>108</v>
      </c>
      <c r="F56" s="48">
        <v>66</v>
      </c>
      <c r="G56" s="59">
        <f t="shared" si="7"/>
        <v>-0.3888888888888889</v>
      </c>
      <c r="H56" s="15">
        <f t="shared" si="8"/>
        <v>1154</v>
      </c>
      <c r="I56" s="16">
        <f t="shared" si="9"/>
        <v>1058</v>
      </c>
      <c r="J56" s="29">
        <f t="shared" si="10"/>
        <v>-0.0831889081455806</v>
      </c>
    </row>
    <row r="57" spans="1:10" ht="12.75">
      <c r="A57" s="14" t="s">
        <v>111</v>
      </c>
      <c r="B57" s="431"/>
      <c r="C57" s="16"/>
      <c r="D57" s="71"/>
      <c r="E57" s="24">
        <v>1080</v>
      </c>
      <c r="F57" s="48">
        <v>838</v>
      </c>
      <c r="G57" s="59">
        <f t="shared" si="7"/>
        <v>-0.22407407407407406</v>
      </c>
      <c r="H57" s="15">
        <f t="shared" si="8"/>
        <v>1080</v>
      </c>
      <c r="I57" s="16">
        <f t="shared" si="9"/>
        <v>838</v>
      </c>
      <c r="J57" s="29">
        <f t="shared" si="10"/>
        <v>-0.22407407407407406</v>
      </c>
    </row>
    <row r="58" spans="1:10" ht="12.75">
      <c r="A58" s="14" t="s">
        <v>66</v>
      </c>
      <c r="B58" s="431">
        <v>1050</v>
      </c>
      <c r="C58" s="16">
        <v>901</v>
      </c>
      <c r="D58" s="71">
        <f t="shared" si="6"/>
        <v>-0.1419047619047619</v>
      </c>
      <c r="E58" s="24">
        <v>408</v>
      </c>
      <c r="F58" s="48">
        <v>330</v>
      </c>
      <c r="G58" s="59">
        <f t="shared" si="7"/>
        <v>-0.19117647058823528</v>
      </c>
      <c r="H58" s="15">
        <f t="shared" si="8"/>
        <v>1458</v>
      </c>
      <c r="I58" s="16">
        <f t="shared" si="9"/>
        <v>1231</v>
      </c>
      <c r="J58" s="29">
        <f t="shared" si="10"/>
        <v>-0.15569272976680384</v>
      </c>
    </row>
    <row r="59" spans="1:10" ht="12.75">
      <c r="A59" s="14" t="s">
        <v>67</v>
      </c>
      <c r="B59" s="431">
        <v>1069</v>
      </c>
      <c r="C59" s="16">
        <v>1065</v>
      </c>
      <c r="D59" s="71">
        <f t="shared" si="6"/>
        <v>-0.0037418147801683817</v>
      </c>
      <c r="E59" s="24">
        <v>742</v>
      </c>
      <c r="F59" s="48">
        <v>510</v>
      </c>
      <c r="G59" s="59">
        <f t="shared" si="7"/>
        <v>-0.31266846361185985</v>
      </c>
      <c r="H59" s="15">
        <f t="shared" si="8"/>
        <v>1811</v>
      </c>
      <c r="I59" s="16">
        <f t="shared" si="9"/>
        <v>1575</v>
      </c>
      <c r="J59" s="29">
        <f t="shared" si="10"/>
        <v>-0.13031474323578135</v>
      </c>
    </row>
    <row r="60" spans="1:10" ht="12.75">
      <c r="A60" s="14" t="s">
        <v>68</v>
      </c>
      <c r="B60" s="431">
        <v>1372</v>
      </c>
      <c r="C60" s="16">
        <v>1275</v>
      </c>
      <c r="D60" s="71">
        <f t="shared" si="6"/>
        <v>-0.0706997084548105</v>
      </c>
      <c r="E60" s="24">
        <v>362</v>
      </c>
      <c r="F60" s="48">
        <v>411</v>
      </c>
      <c r="G60" s="59">
        <f t="shared" si="7"/>
        <v>0.13535911602209943</v>
      </c>
      <c r="H60" s="15">
        <f t="shared" si="8"/>
        <v>1734</v>
      </c>
      <c r="I60" s="16">
        <f t="shared" si="9"/>
        <v>1686</v>
      </c>
      <c r="J60" s="29">
        <f>(I60-H60)/H60</f>
        <v>-0.02768166089965398</v>
      </c>
    </row>
    <row r="61" spans="1:10" ht="12.75">
      <c r="A61" s="14" t="s">
        <v>104</v>
      </c>
      <c r="B61" s="431"/>
      <c r="C61" s="16"/>
      <c r="D61" s="71"/>
      <c r="E61" s="24">
        <v>3</v>
      </c>
      <c r="F61" s="48">
        <v>6</v>
      </c>
      <c r="G61" s="59">
        <f t="shared" si="7"/>
        <v>1</v>
      </c>
      <c r="H61" s="15">
        <f t="shared" si="8"/>
        <v>3</v>
      </c>
      <c r="I61" s="16">
        <f>SUM(C61+F61)</f>
        <v>6</v>
      </c>
      <c r="J61" s="29">
        <f>(I61-H61)/H61</f>
        <v>1</v>
      </c>
    </row>
    <row r="62" spans="1:10" ht="12.75">
      <c r="A62" s="23" t="s">
        <v>69</v>
      </c>
      <c r="B62" s="81">
        <f>SUM(B48:B61)</f>
        <v>7934</v>
      </c>
      <c r="C62" s="82">
        <f>SUM(C48:C61)</f>
        <v>7327</v>
      </c>
      <c r="D62" s="50">
        <f>(C62-B62)/B62</f>
        <v>-0.07650617595160071</v>
      </c>
      <c r="E62" s="83">
        <f>SUM(E48:E61)</f>
        <v>4885</v>
      </c>
      <c r="F62" s="82">
        <f>SUM(F48:F61)</f>
        <v>3748</v>
      </c>
      <c r="G62" s="80">
        <f>(F62-E62)/E62</f>
        <v>-0.23275332650972363</v>
      </c>
      <c r="H62" s="81">
        <f>SUM(H48:H61)</f>
        <v>12819</v>
      </c>
      <c r="I62" s="82">
        <f>SUM(I48:I61)</f>
        <v>11075</v>
      </c>
      <c r="J62" s="50">
        <f>(I62-H62)/H62</f>
        <v>-0.1360480536703331</v>
      </c>
    </row>
    <row r="63" spans="1:10" ht="12.75">
      <c r="A63" s="34" t="s">
        <v>70</v>
      </c>
      <c r="B63" s="35"/>
      <c r="C63" s="16"/>
      <c r="D63" s="17"/>
      <c r="E63" s="24"/>
      <c r="F63" s="16"/>
      <c r="G63" s="30"/>
      <c r="H63" s="15"/>
      <c r="I63" s="16"/>
      <c r="J63" s="33"/>
    </row>
    <row r="64" spans="1:10" ht="12.75">
      <c r="A64" s="74" t="str">
        <f>+'course enrollmnt, pg 4-6'!A65</f>
        <v>Adult Learning &amp; Development (ALD)</v>
      </c>
      <c r="B64" s="35"/>
      <c r="C64" s="16"/>
      <c r="D64" s="71"/>
      <c r="E64" s="24">
        <v>176</v>
      </c>
      <c r="F64" s="48">
        <v>264</v>
      </c>
      <c r="G64" s="59">
        <f aca="true" t="shared" si="11" ref="G64:G71">(F64-E64)/E64</f>
        <v>0.5</v>
      </c>
      <c r="H64" s="15">
        <f aca="true" t="shared" si="12" ref="H64:H81">SUM(B64+E64)</f>
        <v>176</v>
      </c>
      <c r="I64" s="16">
        <f aca="true" t="shared" si="13" ref="I64:I81">SUM(C64+F64)</f>
        <v>264</v>
      </c>
      <c r="J64" s="29">
        <f aca="true" t="shared" si="14" ref="J64:J72">(I64-H64)/H64</f>
        <v>0.5</v>
      </c>
    </row>
    <row r="65" spans="1:10" ht="12.75">
      <c r="A65" s="74" t="str">
        <f>+'course enrollmnt, pg 4-6'!A66</f>
        <v>Dance</v>
      </c>
      <c r="B65" s="434">
        <v>74</v>
      </c>
      <c r="C65" s="16">
        <v>64</v>
      </c>
      <c r="D65" s="71">
        <f aca="true" t="shared" si="15" ref="D65:D81">(C65-B65)/B65</f>
        <v>-0.13513513513513514</v>
      </c>
      <c r="E65" s="24">
        <v>9</v>
      </c>
      <c r="F65" s="48">
        <v>7</v>
      </c>
      <c r="G65" s="59">
        <f t="shared" si="11"/>
        <v>-0.2222222222222222</v>
      </c>
      <c r="H65" s="15">
        <f t="shared" si="12"/>
        <v>83</v>
      </c>
      <c r="I65" s="16">
        <f t="shared" si="13"/>
        <v>71</v>
      </c>
      <c r="J65" s="29">
        <f t="shared" si="14"/>
        <v>-0.14457831325301204</v>
      </c>
    </row>
    <row r="66" spans="1:10" ht="12.75">
      <c r="A66" s="74" t="str">
        <f>+'course enrollmnt, pg 4-6'!A67</f>
        <v>Early Childhood Education</v>
      </c>
      <c r="B66" s="434">
        <v>701</v>
      </c>
      <c r="C66" s="16">
        <v>701</v>
      </c>
      <c r="D66" s="71">
        <f t="shared" si="15"/>
        <v>0</v>
      </c>
      <c r="E66" s="24">
        <v>348</v>
      </c>
      <c r="F66" s="48">
        <v>620</v>
      </c>
      <c r="G66" s="59">
        <f t="shared" si="11"/>
        <v>0.7816091954022989</v>
      </c>
      <c r="H66" s="15">
        <f t="shared" si="12"/>
        <v>1049</v>
      </c>
      <c r="I66" s="16">
        <f t="shared" si="13"/>
        <v>1321</v>
      </c>
      <c r="J66" s="29">
        <f t="shared" si="14"/>
        <v>0.25929456625357483</v>
      </c>
    </row>
    <row r="67" spans="1:10" ht="12.75">
      <c r="A67" s="74" t="str">
        <f>+'course enrollmnt, pg 4-6'!A68</f>
        <v>Education Counseling</v>
      </c>
      <c r="B67" s="434"/>
      <c r="C67" s="16"/>
      <c r="D67" s="71"/>
      <c r="E67" s="24">
        <v>24</v>
      </c>
      <c r="F67" s="48">
        <v>62</v>
      </c>
      <c r="G67" s="59">
        <f t="shared" si="11"/>
        <v>1.5833333333333333</v>
      </c>
      <c r="H67" s="15">
        <f t="shared" si="12"/>
        <v>24</v>
      </c>
      <c r="I67" s="16">
        <f t="shared" si="13"/>
        <v>62</v>
      </c>
      <c r="J67" s="29">
        <f t="shared" si="14"/>
        <v>1.5833333333333333</v>
      </c>
    </row>
    <row r="68" spans="1:10" ht="12.75">
      <c r="A68" s="74" t="str">
        <f>+'course enrollmnt, pg 4-6'!A69</f>
        <v>Curriculum &amp; Instruction (Graduate: EDB, EGT, &amp; ETE)</v>
      </c>
      <c r="B68" s="434">
        <v>541</v>
      </c>
      <c r="C68" s="16">
        <v>776</v>
      </c>
      <c r="D68" s="71">
        <f t="shared" si="15"/>
        <v>0.4343807763401109</v>
      </c>
      <c r="E68" s="24">
        <v>3076</v>
      </c>
      <c r="F68" s="48">
        <v>3167</v>
      </c>
      <c r="G68" s="59">
        <f t="shared" si="11"/>
        <v>0.029583875162548765</v>
      </c>
      <c r="H68" s="15">
        <f t="shared" si="12"/>
        <v>3617</v>
      </c>
      <c r="I68" s="16">
        <f t="shared" si="13"/>
        <v>3943</v>
      </c>
      <c r="J68" s="29">
        <f t="shared" si="14"/>
        <v>0.09012994194083494</v>
      </c>
    </row>
    <row r="69" spans="1:10" ht="12.75">
      <c r="A69" s="74" t="str">
        <f>+'course enrollmnt, pg 4-6'!A70</f>
        <v>Education-SIP</v>
      </c>
      <c r="B69" s="434">
        <v>454</v>
      </c>
      <c r="C69" s="16">
        <v>397</v>
      </c>
      <c r="D69" s="71">
        <f t="shared" si="15"/>
        <v>-0.12555066079295155</v>
      </c>
      <c r="E69" s="24">
        <v>747</v>
      </c>
      <c r="F69" s="48">
        <v>594</v>
      </c>
      <c r="G69" s="59">
        <f t="shared" si="11"/>
        <v>-0.20481927710843373</v>
      </c>
      <c r="H69" s="15">
        <f t="shared" si="12"/>
        <v>1201</v>
      </c>
      <c r="I69" s="16">
        <f t="shared" si="13"/>
        <v>991</v>
      </c>
      <c r="J69" s="29">
        <f t="shared" si="14"/>
        <v>-0.17485428809325562</v>
      </c>
    </row>
    <row r="70" spans="1:10" s="1" customFormat="1" ht="12.75">
      <c r="A70" s="74" t="str">
        <f>+'course enrollmnt, pg 4-6'!A71</f>
        <v>Coun, Admin, Super, Adult (ADM &amp; EDE)</v>
      </c>
      <c r="B70" s="435"/>
      <c r="C70" s="76"/>
      <c r="D70" s="71"/>
      <c r="E70" s="32">
        <v>1915</v>
      </c>
      <c r="F70" s="48">
        <v>1961</v>
      </c>
      <c r="G70" s="59">
        <f t="shared" si="11"/>
        <v>0.02402088772845953</v>
      </c>
      <c r="H70" s="15">
        <f t="shared" si="12"/>
        <v>1915</v>
      </c>
      <c r="I70" s="16">
        <f t="shared" si="13"/>
        <v>1961</v>
      </c>
      <c r="J70" s="45">
        <f t="shared" si="14"/>
        <v>0.02402088772845953</v>
      </c>
    </row>
    <row r="71" spans="1:10" ht="12.75">
      <c r="A71" s="74" t="str">
        <f>+'course enrollmnt, pg 4-6'!A72</f>
        <v>Specialized Instructional/Teacher Education</v>
      </c>
      <c r="B71" s="434">
        <v>723</v>
      </c>
      <c r="C71" s="16">
        <v>783</v>
      </c>
      <c r="D71" s="71">
        <f t="shared" si="15"/>
        <v>0.08298755186721991</v>
      </c>
      <c r="E71" s="24">
        <v>897</v>
      </c>
      <c r="F71" s="48">
        <v>1266</v>
      </c>
      <c r="G71" s="59">
        <f t="shared" si="11"/>
        <v>0.411371237458194</v>
      </c>
      <c r="H71" s="15">
        <f t="shared" si="12"/>
        <v>1620</v>
      </c>
      <c r="I71" s="16">
        <f t="shared" si="13"/>
        <v>2049</v>
      </c>
      <c r="J71" s="29">
        <f t="shared" si="14"/>
        <v>0.26481481481481484</v>
      </c>
    </row>
    <row r="72" spans="1:10" ht="12.75">
      <c r="A72" s="74" t="str">
        <f>+'course enrollmnt, pg 4-6'!A73</f>
        <v>Middle Childhood Education</v>
      </c>
      <c r="B72" s="434">
        <v>68</v>
      </c>
      <c r="C72" s="16"/>
      <c r="D72" s="71">
        <f t="shared" si="15"/>
        <v>-1</v>
      </c>
      <c r="E72" s="24"/>
      <c r="F72" s="48"/>
      <c r="G72" s="59"/>
      <c r="H72" s="15">
        <f t="shared" si="12"/>
        <v>68</v>
      </c>
      <c r="I72" s="16"/>
      <c r="J72" s="29">
        <f t="shared" si="14"/>
        <v>-1</v>
      </c>
    </row>
    <row r="73" spans="1:10" ht="12.75">
      <c r="A73" s="137" t="s">
        <v>139</v>
      </c>
      <c r="B73" s="434"/>
      <c r="C73" s="16"/>
      <c r="D73" s="71"/>
      <c r="E73" s="24"/>
      <c r="F73" s="48">
        <v>4</v>
      </c>
      <c r="G73" s="59"/>
      <c r="H73" s="15"/>
      <c r="I73" s="16">
        <f t="shared" si="13"/>
        <v>4</v>
      </c>
      <c r="J73" s="29"/>
    </row>
    <row r="74" spans="1:10" ht="12.75">
      <c r="A74" s="74" t="str">
        <f>+'course enrollmnt, pg 4-6'!A75</f>
        <v>Education-Special Offering</v>
      </c>
      <c r="B74" s="434">
        <v>21</v>
      </c>
      <c r="C74" s="16">
        <v>22</v>
      </c>
      <c r="D74" s="71">
        <f t="shared" si="15"/>
        <v>0.047619047619047616</v>
      </c>
      <c r="E74" s="24">
        <v>1734</v>
      </c>
      <c r="F74" s="48">
        <v>2125</v>
      </c>
      <c r="G74" s="59">
        <f aca="true" t="shared" si="16" ref="G74:G80">(F74-E74)/E74</f>
        <v>0.22549019607843138</v>
      </c>
      <c r="H74" s="15">
        <f t="shared" si="12"/>
        <v>1755</v>
      </c>
      <c r="I74" s="16">
        <f t="shared" si="13"/>
        <v>2147</v>
      </c>
      <c r="J74" s="29">
        <f>(I74-H74)/H74</f>
        <v>0.22336182336182336</v>
      </c>
    </row>
    <row r="75" spans="1:10" ht="12.75">
      <c r="A75" s="74" t="str">
        <f>+'course enrollmnt, pg 4-6'!A76</f>
        <v>Doctoral Education</v>
      </c>
      <c r="B75" s="434"/>
      <c r="C75" s="16"/>
      <c r="D75" s="71"/>
      <c r="E75" s="24">
        <v>170</v>
      </c>
      <c r="F75" s="48">
        <v>170</v>
      </c>
      <c r="G75" s="59">
        <f t="shared" si="16"/>
        <v>0</v>
      </c>
      <c r="H75" s="15">
        <f t="shared" si="12"/>
        <v>170</v>
      </c>
      <c r="I75" s="16">
        <f t="shared" si="13"/>
        <v>170</v>
      </c>
      <c r="J75" s="29">
        <f aca="true" t="shared" si="17" ref="J75:J82">(I75-H75)/H75</f>
        <v>0</v>
      </c>
    </row>
    <row r="76" spans="1:10" ht="12.75">
      <c r="A76" s="74" t="str">
        <f>+'course enrollmnt, pg 4-6'!A77</f>
        <v>Special Education</v>
      </c>
      <c r="B76" s="434">
        <v>327</v>
      </c>
      <c r="C76" s="16">
        <v>395</v>
      </c>
      <c r="D76" s="71">
        <f t="shared" si="15"/>
        <v>0.20795107033639143</v>
      </c>
      <c r="E76" s="24">
        <v>522</v>
      </c>
      <c r="F76" s="48">
        <v>814</v>
      </c>
      <c r="G76" s="59">
        <f t="shared" si="16"/>
        <v>0.5593869731800766</v>
      </c>
      <c r="H76" s="15">
        <f t="shared" si="12"/>
        <v>849</v>
      </c>
      <c r="I76" s="16">
        <f t="shared" si="13"/>
        <v>1209</v>
      </c>
      <c r="J76" s="29">
        <f t="shared" si="17"/>
        <v>0.42402826855123676</v>
      </c>
    </row>
    <row r="77" spans="1:10" ht="12.75">
      <c r="A77" s="74" t="str">
        <f>+'course enrollmnt, pg 4-6'!A78</f>
        <v>Specialized Study &amp; Field Experience</v>
      </c>
      <c r="B77" s="434">
        <v>54</v>
      </c>
      <c r="C77" s="16">
        <v>15</v>
      </c>
      <c r="D77" s="71">
        <f t="shared" si="15"/>
        <v>-0.7222222222222222</v>
      </c>
      <c r="E77" s="24">
        <v>219</v>
      </c>
      <c r="F77" s="48">
        <v>218</v>
      </c>
      <c r="G77" s="59">
        <f t="shared" si="16"/>
        <v>-0.0045662100456621</v>
      </c>
      <c r="H77" s="15">
        <f t="shared" si="12"/>
        <v>273</v>
      </c>
      <c r="I77" s="16">
        <f t="shared" si="13"/>
        <v>233</v>
      </c>
      <c r="J77" s="29">
        <f t="shared" si="17"/>
        <v>-0.14652014652014653</v>
      </c>
    </row>
    <row r="78" spans="1:10" ht="12.75">
      <c r="A78" s="74" t="str">
        <f>+'course enrollmnt, pg 4-6'!A79</f>
        <v>Health Education</v>
      </c>
      <c r="B78" s="434">
        <v>198</v>
      </c>
      <c r="C78" s="16">
        <v>183</v>
      </c>
      <c r="D78" s="71">
        <f t="shared" si="15"/>
        <v>-0.07575757575757576</v>
      </c>
      <c r="E78" s="24">
        <v>127</v>
      </c>
      <c r="F78" s="48">
        <v>120</v>
      </c>
      <c r="G78" s="59">
        <f t="shared" si="16"/>
        <v>-0.05511811023622047</v>
      </c>
      <c r="H78" s="15">
        <f t="shared" si="12"/>
        <v>325</v>
      </c>
      <c r="I78" s="16">
        <f t="shared" si="13"/>
        <v>303</v>
      </c>
      <c r="J78" s="29">
        <f t="shared" si="17"/>
        <v>-0.06769230769230769</v>
      </c>
    </row>
    <row r="79" spans="1:10" ht="12.75">
      <c r="A79" s="74" t="str">
        <f>+'course enrollmnt, pg 4-6'!A80</f>
        <v>HPER-Core Curriculum</v>
      </c>
      <c r="B79" s="434">
        <v>11</v>
      </c>
      <c r="C79" s="16">
        <v>24</v>
      </c>
      <c r="D79" s="71">
        <f t="shared" si="15"/>
        <v>1.1818181818181819</v>
      </c>
      <c r="E79" s="24">
        <v>149</v>
      </c>
      <c r="F79" s="48">
        <v>142</v>
      </c>
      <c r="G79" s="59">
        <f t="shared" si="16"/>
        <v>-0.04697986577181208</v>
      </c>
      <c r="H79" s="15">
        <f t="shared" si="12"/>
        <v>160</v>
      </c>
      <c r="I79" s="16">
        <f t="shared" si="13"/>
        <v>166</v>
      </c>
      <c r="J79" s="29">
        <f t="shared" si="17"/>
        <v>0.0375</v>
      </c>
    </row>
    <row r="80" spans="1:10" ht="12.75">
      <c r="A80" s="74" t="str">
        <f>+'course enrollmnt, pg 4-6'!A81</f>
        <v>Physical Education-Professional</v>
      </c>
      <c r="B80" s="434">
        <v>316</v>
      </c>
      <c r="C80" s="16">
        <v>162</v>
      </c>
      <c r="D80" s="71">
        <f t="shared" si="15"/>
        <v>-0.4873417721518987</v>
      </c>
      <c r="E80" s="24">
        <v>269</v>
      </c>
      <c r="F80" s="48">
        <v>168</v>
      </c>
      <c r="G80" s="59">
        <f t="shared" si="16"/>
        <v>-0.3754646840148699</v>
      </c>
      <c r="H80" s="15">
        <f t="shared" si="12"/>
        <v>585</v>
      </c>
      <c r="I80" s="16">
        <f t="shared" si="13"/>
        <v>330</v>
      </c>
      <c r="J80" s="29">
        <f t="shared" si="17"/>
        <v>-0.4358974358974359</v>
      </c>
    </row>
    <row r="81" spans="1:10" ht="12.75">
      <c r="A81" s="74" t="str">
        <f>+'course enrollmnt, pg 4-6'!A82</f>
        <v>Physical Education-Service</v>
      </c>
      <c r="B81" s="434">
        <v>126</v>
      </c>
      <c r="C81" s="16">
        <v>80</v>
      </c>
      <c r="D81" s="71">
        <f t="shared" si="15"/>
        <v>-0.36507936507936506</v>
      </c>
      <c r="E81" s="24"/>
      <c r="F81" s="48"/>
      <c r="G81" s="59"/>
      <c r="H81" s="15">
        <f t="shared" si="12"/>
        <v>126</v>
      </c>
      <c r="I81" s="16">
        <f t="shared" si="13"/>
        <v>80</v>
      </c>
      <c r="J81" s="29">
        <f t="shared" si="17"/>
        <v>-0.36507936507936506</v>
      </c>
    </row>
    <row r="82" spans="1:10" ht="12.75">
      <c r="A82" s="23" t="s">
        <v>84</v>
      </c>
      <c r="B82" s="81">
        <f>SUM(B64:B81)</f>
        <v>3614</v>
      </c>
      <c r="C82" s="82">
        <f>SUM(C64:C81)</f>
        <v>3602</v>
      </c>
      <c r="D82" s="50">
        <f>(C82-B82)/B82</f>
        <v>-0.003320420586607637</v>
      </c>
      <c r="E82" s="83">
        <f>SUM(E64:E81)</f>
        <v>10382</v>
      </c>
      <c r="F82" s="82">
        <f>SUM(F64:F81)</f>
        <v>11702</v>
      </c>
      <c r="G82" s="49">
        <f>(F82-E82)/E82</f>
        <v>0.1271431323444423</v>
      </c>
      <c r="H82" s="81">
        <f>SUM(H64:H81)</f>
        <v>13996</v>
      </c>
      <c r="I82" s="82">
        <f>SUM(I64:I81)</f>
        <v>15304</v>
      </c>
      <c r="J82" s="50">
        <f t="shared" si="17"/>
        <v>0.09345527293512432</v>
      </c>
    </row>
    <row r="83" spans="1:10" ht="12.75">
      <c r="A83" s="36" t="s">
        <v>85</v>
      </c>
      <c r="B83" s="37"/>
      <c r="C83" s="20"/>
      <c r="D83" s="22"/>
      <c r="E83" s="21"/>
      <c r="F83" s="20"/>
      <c r="G83" s="27"/>
      <c r="H83" s="19"/>
      <c r="I83" s="20"/>
      <c r="J83" s="38"/>
    </row>
    <row r="84" spans="1:10" ht="12.75">
      <c r="A84" s="14" t="s">
        <v>86</v>
      </c>
      <c r="B84" s="15"/>
      <c r="C84" s="48"/>
      <c r="D84" s="71"/>
      <c r="E84" s="24">
        <v>214</v>
      </c>
      <c r="F84" s="48">
        <v>182</v>
      </c>
      <c r="G84" s="59">
        <f aca="true" t="shared" si="18" ref="G84:G93">(F84-E84)/E84</f>
        <v>-0.14953271028037382</v>
      </c>
      <c r="H84" s="15">
        <f aca="true" t="shared" si="19" ref="H84:H93">SUM(B84+E84)</f>
        <v>214</v>
      </c>
      <c r="I84" s="16">
        <f>SUM(C84+F84)</f>
        <v>182</v>
      </c>
      <c r="J84" s="71">
        <f aca="true" t="shared" si="20" ref="J84:J95">(I84-H84)/H84</f>
        <v>-0.14953271028037382</v>
      </c>
    </row>
    <row r="85" spans="1:10" ht="12.75">
      <c r="A85" s="14" t="s">
        <v>87</v>
      </c>
      <c r="B85" s="15"/>
      <c r="C85" s="24">
        <v>19</v>
      </c>
      <c r="D85" s="71"/>
      <c r="E85" s="24">
        <v>24</v>
      </c>
      <c r="F85" s="48">
        <v>59</v>
      </c>
      <c r="G85" s="59">
        <f t="shared" si="18"/>
        <v>1.4583333333333333</v>
      </c>
      <c r="H85" s="15">
        <f t="shared" si="19"/>
        <v>24</v>
      </c>
      <c r="I85" s="16">
        <f>SUM(C85+F85)</f>
        <v>78</v>
      </c>
      <c r="J85" s="71">
        <f t="shared" si="20"/>
        <v>2.25</v>
      </c>
    </row>
    <row r="86" spans="1:10" ht="12.75">
      <c r="A86" s="14" t="s">
        <v>122</v>
      </c>
      <c r="B86" s="15">
        <v>256</v>
      </c>
      <c r="C86" s="24">
        <v>164</v>
      </c>
      <c r="D86" s="71">
        <f aca="true" t="shared" si="21" ref="D86:D91">(C86-B86)/B86</f>
        <v>-0.359375</v>
      </c>
      <c r="E86" s="24">
        <v>18</v>
      </c>
      <c r="F86" s="48">
        <v>64</v>
      </c>
      <c r="G86" s="59">
        <f t="shared" si="18"/>
        <v>2.5555555555555554</v>
      </c>
      <c r="H86" s="15">
        <f t="shared" si="19"/>
        <v>274</v>
      </c>
      <c r="I86" s="16">
        <f aca="true" t="shared" si="22" ref="I86:I93">SUM(C86+F86)</f>
        <v>228</v>
      </c>
      <c r="J86" s="71">
        <f t="shared" si="20"/>
        <v>-0.1678832116788321</v>
      </c>
    </row>
    <row r="87" spans="1:10" ht="12.75">
      <c r="A87" s="129" t="s">
        <v>123</v>
      </c>
      <c r="B87" s="15"/>
      <c r="C87" s="24"/>
      <c r="D87" s="71"/>
      <c r="E87" s="24"/>
      <c r="F87" s="48"/>
      <c r="G87" s="59"/>
      <c r="H87" s="15"/>
      <c r="I87" s="16"/>
      <c r="J87" s="71"/>
    </row>
    <row r="88" spans="1:10" ht="12.75">
      <c r="A88" s="14" t="s">
        <v>88</v>
      </c>
      <c r="B88" s="15">
        <v>621</v>
      </c>
      <c r="C88" s="24">
        <v>411</v>
      </c>
      <c r="D88" s="71">
        <f t="shared" si="21"/>
        <v>-0.33816425120772947</v>
      </c>
      <c r="E88" s="24"/>
      <c r="F88" s="48"/>
      <c r="G88" s="59"/>
      <c r="H88" s="15">
        <f t="shared" si="19"/>
        <v>621</v>
      </c>
      <c r="I88" s="16">
        <f t="shared" si="22"/>
        <v>411</v>
      </c>
      <c r="J88" s="71">
        <f t="shared" si="20"/>
        <v>-0.33816425120772947</v>
      </c>
    </row>
    <row r="89" spans="1:10" ht="12.75">
      <c r="A89" s="14" t="s">
        <v>124</v>
      </c>
      <c r="B89" s="15"/>
      <c r="C89" s="24">
        <v>32</v>
      </c>
      <c r="D89" s="71"/>
      <c r="E89" s="24"/>
      <c r="F89" s="48"/>
      <c r="G89" s="59"/>
      <c r="H89" s="15"/>
      <c r="I89" s="16">
        <f t="shared" si="22"/>
        <v>32</v>
      </c>
      <c r="J89" s="71"/>
    </row>
    <row r="90" spans="1:10" ht="12.75">
      <c r="A90" s="14" t="s">
        <v>125</v>
      </c>
      <c r="B90" s="15">
        <v>30</v>
      </c>
      <c r="C90" s="24">
        <v>20</v>
      </c>
      <c r="D90" s="71">
        <f t="shared" si="21"/>
        <v>-0.3333333333333333</v>
      </c>
      <c r="E90" s="24">
        <v>76</v>
      </c>
      <c r="F90" s="48">
        <v>54</v>
      </c>
      <c r="G90" s="59">
        <f t="shared" si="18"/>
        <v>-0.2894736842105263</v>
      </c>
      <c r="H90" s="15">
        <f t="shared" si="19"/>
        <v>106</v>
      </c>
      <c r="I90" s="16">
        <f t="shared" si="22"/>
        <v>74</v>
      </c>
      <c r="J90" s="71">
        <f t="shared" si="20"/>
        <v>-0.3018867924528302</v>
      </c>
    </row>
    <row r="91" spans="1:10" ht="12.75">
      <c r="A91" s="14" t="s">
        <v>89</v>
      </c>
      <c r="B91" s="15">
        <v>186</v>
      </c>
      <c r="C91" s="24">
        <v>123</v>
      </c>
      <c r="D91" s="71">
        <f t="shared" si="21"/>
        <v>-0.3387096774193548</v>
      </c>
      <c r="E91" s="24">
        <v>32</v>
      </c>
      <c r="F91" s="48">
        <v>24</v>
      </c>
      <c r="G91" s="59">
        <f t="shared" si="18"/>
        <v>-0.25</v>
      </c>
      <c r="H91" s="15">
        <f t="shared" si="19"/>
        <v>218</v>
      </c>
      <c r="I91" s="16">
        <f t="shared" si="22"/>
        <v>147</v>
      </c>
      <c r="J91" s="71">
        <f t="shared" si="20"/>
        <v>-0.3256880733944954</v>
      </c>
    </row>
    <row r="92" spans="1:10" ht="12.75">
      <c r="A92" s="14" t="s">
        <v>128</v>
      </c>
      <c r="B92" s="15"/>
      <c r="C92" s="24">
        <v>18</v>
      </c>
      <c r="D92" s="71"/>
      <c r="E92" s="24"/>
      <c r="F92" s="48"/>
      <c r="G92" s="59"/>
      <c r="H92" s="15"/>
      <c r="I92" s="16">
        <f t="shared" si="22"/>
        <v>18</v>
      </c>
      <c r="J92" s="71"/>
    </row>
    <row r="93" spans="1:10" ht="12.75">
      <c r="A93" s="239" t="s">
        <v>90</v>
      </c>
      <c r="B93" s="240"/>
      <c r="C93" s="48"/>
      <c r="D93" s="242"/>
      <c r="E93" s="243">
        <v>1</v>
      </c>
      <c r="F93" s="48">
        <v>3</v>
      </c>
      <c r="G93" s="59">
        <f t="shared" si="18"/>
        <v>2</v>
      </c>
      <c r="H93" s="15">
        <f t="shared" si="19"/>
        <v>1</v>
      </c>
      <c r="I93" s="16">
        <f t="shared" si="22"/>
        <v>3</v>
      </c>
      <c r="J93" s="71">
        <f t="shared" si="20"/>
        <v>2</v>
      </c>
    </row>
    <row r="94" spans="1:10" ht="12.75">
      <c r="A94" s="239" t="s">
        <v>116</v>
      </c>
      <c r="B94" s="240"/>
      <c r="C94" s="48"/>
      <c r="D94" s="71"/>
      <c r="E94" s="243"/>
      <c r="F94" s="241"/>
      <c r="G94" s="59"/>
      <c r="H94" s="15"/>
      <c r="I94" s="16"/>
      <c r="J94" s="71"/>
    </row>
    <row r="95" spans="1:10" ht="13.5" customHeight="1">
      <c r="A95" s="23" t="s">
        <v>91</v>
      </c>
      <c r="B95" s="52">
        <f>SUM(B84:B94)</f>
        <v>1093</v>
      </c>
      <c r="C95" s="53">
        <f>SUM(C84:C94)</f>
        <v>787</v>
      </c>
      <c r="D95" s="50">
        <f>(C95-B95)/B95</f>
        <v>-0.2799634034766697</v>
      </c>
      <c r="E95" s="79">
        <f>SUM(E84:E94)</f>
        <v>365</v>
      </c>
      <c r="F95" s="53">
        <f>SUM(F84:F94)</f>
        <v>386</v>
      </c>
      <c r="G95" s="49">
        <f>(F95-E95)/E95</f>
        <v>0.057534246575342465</v>
      </c>
      <c r="H95" s="52">
        <f>SUM(H84:H94)</f>
        <v>1458</v>
      </c>
      <c r="I95" s="53">
        <f>SUM(I84:I94)</f>
        <v>1173</v>
      </c>
      <c r="J95" s="50">
        <f t="shared" si="20"/>
        <v>-0.19547325102880658</v>
      </c>
    </row>
    <row r="96" spans="1:10" ht="13.5" customHeight="1">
      <c r="A96" s="412" t="s">
        <v>152</v>
      </c>
      <c r="B96" s="52"/>
      <c r="C96" s="53"/>
      <c r="D96" s="50"/>
      <c r="E96" s="79"/>
      <c r="F96" s="53">
        <v>1</v>
      </c>
      <c r="G96" s="49"/>
      <c r="H96" s="438"/>
      <c r="I96" s="439">
        <f>SUM(C96+F96)</f>
        <v>1</v>
      </c>
      <c r="J96" s="50"/>
    </row>
    <row r="97" spans="1:10" ht="12.75">
      <c r="A97" s="267" t="s">
        <v>92</v>
      </c>
      <c r="B97" s="85"/>
      <c r="C97" s="53"/>
      <c r="D97" s="57"/>
      <c r="E97" s="79">
        <v>1242</v>
      </c>
      <c r="F97" s="53">
        <v>1300</v>
      </c>
      <c r="G97" s="49">
        <f>(F97-E97)/E97</f>
        <v>0.04669887278582931</v>
      </c>
      <c r="H97" s="436">
        <f>SUM(B97+E97)</f>
        <v>1242</v>
      </c>
      <c r="I97" s="437">
        <f>SUM(C97+F97)</f>
        <v>1300</v>
      </c>
      <c r="J97" s="50">
        <f>(I97-H97)/H97</f>
        <v>0.04669887278582931</v>
      </c>
    </row>
    <row r="98" spans="1:10" ht="12.75">
      <c r="A98" s="287" t="s">
        <v>10</v>
      </c>
      <c r="B98" s="288"/>
      <c r="C98" s="289"/>
      <c r="D98" s="290"/>
      <c r="E98" s="243"/>
      <c r="F98" s="289"/>
      <c r="G98" s="291"/>
      <c r="H98" s="240"/>
      <c r="I98" s="289"/>
      <c r="J98" s="292"/>
    </row>
    <row r="99" spans="1:10" s="286" customFormat="1" ht="12.75">
      <c r="A99" s="299" t="s">
        <v>19</v>
      </c>
      <c r="B99" s="429">
        <v>68</v>
      </c>
      <c r="C99" s="432">
        <v>37</v>
      </c>
      <c r="D99" s="59">
        <f>(C99-B99)/B99</f>
        <v>-0.45588235294117646</v>
      </c>
      <c r="E99" s="297"/>
      <c r="F99" s="295"/>
      <c r="G99" s="298"/>
      <c r="H99" s="296">
        <f>B99+E99</f>
        <v>68</v>
      </c>
      <c r="I99" s="295">
        <f>C99+F99</f>
        <v>37</v>
      </c>
      <c r="J99" s="71">
        <f>(I99-H99)/H99</f>
        <v>-0.45588235294117646</v>
      </c>
    </row>
    <row r="100" spans="1:10" ht="12.75">
      <c r="A100" s="293" t="s">
        <v>93</v>
      </c>
      <c r="B100" s="430">
        <v>64</v>
      </c>
      <c r="C100" s="433"/>
      <c r="D100" s="294">
        <f>(C100-B100)/B100</f>
        <v>-1</v>
      </c>
      <c r="E100" s="21"/>
      <c r="F100" s="20"/>
      <c r="G100" s="27"/>
      <c r="H100" s="19">
        <f aca="true" t="shared" si="23" ref="H100:I102">SUM(B100+E100)</f>
        <v>64</v>
      </c>
      <c r="I100" s="20"/>
      <c r="J100" s="294">
        <f>(I100-H100)/H100</f>
        <v>-1</v>
      </c>
    </row>
    <row r="101" spans="1:10" ht="12.75">
      <c r="A101" s="14" t="s">
        <v>36</v>
      </c>
      <c r="B101" s="431">
        <v>117</v>
      </c>
      <c r="C101" s="135">
        <v>142</v>
      </c>
      <c r="D101" s="71">
        <f>(C101-B101)/B101</f>
        <v>0.21367521367521367</v>
      </c>
      <c r="E101" s="24"/>
      <c r="F101" s="16"/>
      <c r="G101" s="30"/>
      <c r="H101" s="15">
        <f t="shared" si="23"/>
        <v>117</v>
      </c>
      <c r="I101" s="16">
        <f t="shared" si="23"/>
        <v>142</v>
      </c>
      <c r="J101" s="71">
        <f>(I101-H101)/H101</f>
        <v>0.21367521367521367</v>
      </c>
    </row>
    <row r="102" spans="1:10" ht="12.75">
      <c r="A102" s="14" t="s">
        <v>44</v>
      </c>
      <c r="B102" s="431">
        <v>248</v>
      </c>
      <c r="C102" s="433">
        <v>300</v>
      </c>
      <c r="D102" s="71">
        <f>(C102-B102)/B102</f>
        <v>0.20967741935483872</v>
      </c>
      <c r="E102" s="24"/>
      <c r="F102" s="16"/>
      <c r="G102" s="30"/>
      <c r="H102" s="15">
        <f t="shared" si="23"/>
        <v>248</v>
      </c>
      <c r="I102" s="16">
        <f t="shared" si="23"/>
        <v>300</v>
      </c>
      <c r="J102" s="71">
        <f>(I102-H102)/H102</f>
        <v>0.20967741935483872</v>
      </c>
    </row>
    <row r="103" spans="1:10" ht="12.75">
      <c r="A103" s="23" t="s">
        <v>94</v>
      </c>
      <c r="B103" s="81">
        <f>SUM(B99:B102)</f>
        <v>497</v>
      </c>
      <c r="C103" s="53">
        <f>SUM(C99:C102)</f>
        <v>479</v>
      </c>
      <c r="D103" s="50">
        <f>(C103-B103)/B103</f>
        <v>-0.03621730382293763</v>
      </c>
      <c r="E103" s="79"/>
      <c r="F103" s="53"/>
      <c r="G103" s="84"/>
      <c r="H103" s="52">
        <f>SUM(H99:H102)</f>
        <v>497</v>
      </c>
      <c r="I103" s="53">
        <f>SUM(I99:I102)</f>
        <v>479</v>
      </c>
      <c r="J103" s="50">
        <f>(I103-H103)/H103</f>
        <v>-0.03621730382293763</v>
      </c>
    </row>
    <row r="104" spans="1:10" ht="12.75">
      <c r="A104" s="34" t="s">
        <v>95</v>
      </c>
      <c r="B104" s="35"/>
      <c r="C104" s="16"/>
      <c r="D104" s="17"/>
      <c r="E104" s="24"/>
      <c r="F104" s="16"/>
      <c r="G104" s="30"/>
      <c r="H104" s="15"/>
      <c r="I104" s="16"/>
      <c r="J104" s="33"/>
    </row>
    <row r="105" spans="1:10" ht="12.75">
      <c r="A105" s="409" t="s">
        <v>96</v>
      </c>
      <c r="B105" s="15">
        <v>8</v>
      </c>
      <c r="C105" s="48">
        <v>8</v>
      </c>
      <c r="D105" s="71">
        <f>(C105-B105)/B105</f>
        <v>0</v>
      </c>
      <c r="E105" s="24"/>
      <c r="F105" s="16"/>
      <c r="G105" s="59"/>
      <c r="H105" s="15">
        <f aca="true" t="shared" si="24" ref="H105:I110">SUM(B105+E105)</f>
        <v>8</v>
      </c>
      <c r="I105" s="16">
        <f t="shared" si="24"/>
        <v>8</v>
      </c>
      <c r="J105" s="29">
        <f aca="true" t="shared" si="25" ref="J105:J111">(I105-H105)/H105</f>
        <v>0</v>
      </c>
    </row>
    <row r="106" spans="1:10" ht="12.75">
      <c r="A106" s="409" t="s">
        <v>97</v>
      </c>
      <c r="B106" s="15"/>
      <c r="C106" s="48"/>
      <c r="D106" s="71"/>
      <c r="E106" s="24">
        <v>823</v>
      </c>
      <c r="F106" s="16">
        <v>824</v>
      </c>
      <c r="G106" s="59">
        <f>(F106-E106)/E106</f>
        <v>0.001215066828675577</v>
      </c>
      <c r="H106" s="15">
        <f t="shared" si="24"/>
        <v>823</v>
      </c>
      <c r="I106" s="16">
        <f t="shared" si="24"/>
        <v>824</v>
      </c>
      <c r="J106" s="29">
        <f t="shared" si="25"/>
        <v>0.001215066828675577</v>
      </c>
    </row>
    <row r="107" spans="1:10" ht="12.75">
      <c r="A107" s="409" t="s">
        <v>98</v>
      </c>
      <c r="B107" s="15"/>
      <c r="C107" s="48"/>
      <c r="D107" s="71"/>
      <c r="E107" s="24">
        <v>133</v>
      </c>
      <c r="F107" s="16">
        <v>69</v>
      </c>
      <c r="G107" s="59">
        <f>(F107-E107)/E107</f>
        <v>-0.48120300751879697</v>
      </c>
      <c r="H107" s="15">
        <f t="shared" si="24"/>
        <v>133</v>
      </c>
      <c r="I107" s="16">
        <f t="shared" si="24"/>
        <v>69</v>
      </c>
      <c r="J107" s="29">
        <f t="shared" si="25"/>
        <v>-0.48120300751879697</v>
      </c>
    </row>
    <row r="108" spans="1:10" ht="12.75">
      <c r="A108" s="410" t="s">
        <v>150</v>
      </c>
      <c r="B108" s="15"/>
      <c r="C108" s="48">
        <v>28</v>
      </c>
      <c r="D108" s="71"/>
      <c r="E108" s="24"/>
      <c r="F108" s="16"/>
      <c r="G108" s="59"/>
      <c r="H108" s="15"/>
      <c r="I108" s="16">
        <f t="shared" si="24"/>
        <v>28</v>
      </c>
      <c r="J108" s="29"/>
    </row>
    <row r="109" spans="1:10" ht="12.75">
      <c r="A109" s="410" t="s">
        <v>151</v>
      </c>
      <c r="B109" s="15"/>
      <c r="C109" s="48">
        <v>80</v>
      </c>
      <c r="D109" s="71"/>
      <c r="E109" s="24"/>
      <c r="F109" s="16"/>
      <c r="G109" s="59"/>
      <c r="H109" s="15"/>
      <c r="I109" s="16">
        <f t="shared" si="24"/>
        <v>80</v>
      </c>
      <c r="J109" s="29"/>
    </row>
    <row r="110" spans="1:10" ht="12.75">
      <c r="A110" s="409" t="s">
        <v>99</v>
      </c>
      <c r="B110" s="15">
        <v>1506</v>
      </c>
      <c r="C110" s="48">
        <v>1698</v>
      </c>
      <c r="D110" s="71">
        <f>(C110-B110)/B110</f>
        <v>0.12749003984063745</v>
      </c>
      <c r="E110" s="24">
        <v>255</v>
      </c>
      <c r="F110" s="16">
        <v>276</v>
      </c>
      <c r="G110" s="59">
        <f>(F110-E110)/E110</f>
        <v>0.08235294117647059</v>
      </c>
      <c r="H110" s="15">
        <f t="shared" si="24"/>
        <v>1761</v>
      </c>
      <c r="I110" s="16">
        <f t="shared" si="24"/>
        <v>1974</v>
      </c>
      <c r="J110" s="29">
        <f t="shared" si="25"/>
        <v>0.12095400340715502</v>
      </c>
    </row>
    <row r="111" spans="1:10" ht="12.75">
      <c r="A111" s="23" t="s">
        <v>100</v>
      </c>
      <c r="B111" s="81">
        <f>SUM(B105:B110)</f>
        <v>1514</v>
      </c>
      <c r="C111" s="53">
        <f>SUM(C105:C110)</f>
        <v>1814</v>
      </c>
      <c r="D111" s="50">
        <f>(C111-B111)/B111</f>
        <v>0.19815059445178335</v>
      </c>
      <c r="E111" s="79">
        <f>SUM(E105:E110)</f>
        <v>1211</v>
      </c>
      <c r="F111" s="53">
        <f>SUM(F105:F110)</f>
        <v>1169</v>
      </c>
      <c r="G111" s="49">
        <f>(F111-E111)/E111</f>
        <v>-0.03468208092485549</v>
      </c>
      <c r="H111" s="52">
        <f>SUM(H105:H110)</f>
        <v>2725</v>
      </c>
      <c r="I111" s="53">
        <f>SUM(I105:I110)</f>
        <v>2983</v>
      </c>
      <c r="J111" s="50">
        <f t="shared" si="25"/>
        <v>0.09467889908256881</v>
      </c>
    </row>
    <row r="112" spans="1:10" ht="12.75">
      <c r="A112" s="39" t="s">
        <v>20</v>
      </c>
      <c r="B112" s="54"/>
      <c r="C112" s="16"/>
      <c r="D112" s="56"/>
      <c r="E112" s="68"/>
      <c r="F112" s="55"/>
      <c r="G112" s="75"/>
      <c r="H112" s="54"/>
      <c r="I112" s="55"/>
      <c r="J112" s="56"/>
    </row>
    <row r="113" spans="1:10" ht="12.75">
      <c r="A113" s="58" t="s">
        <v>20</v>
      </c>
      <c r="B113" s="54"/>
      <c r="C113" s="16">
        <v>6</v>
      </c>
      <c r="D113" s="71"/>
      <c r="E113" s="68"/>
      <c r="F113" s="55"/>
      <c r="G113" s="75"/>
      <c r="H113" s="15"/>
      <c r="I113" s="16">
        <f>SUM(C113+F113)</f>
        <v>6</v>
      </c>
      <c r="J113" s="71"/>
    </row>
    <row r="114" spans="1:10" ht="12.75">
      <c r="A114" s="14" t="s">
        <v>101</v>
      </c>
      <c r="B114" s="15"/>
      <c r="C114" s="16"/>
      <c r="D114" s="71"/>
      <c r="E114" s="24"/>
      <c r="F114" s="16"/>
      <c r="G114" s="31"/>
      <c r="H114" s="15"/>
      <c r="I114" s="16"/>
      <c r="J114" s="71"/>
    </row>
    <row r="115" spans="1:10" ht="12.75">
      <c r="A115" s="23" t="s">
        <v>102</v>
      </c>
      <c r="B115" s="81"/>
      <c r="C115" s="53">
        <f>SUM(C113:C114)</f>
        <v>6</v>
      </c>
      <c r="D115" s="50"/>
      <c r="E115" s="79"/>
      <c r="F115" s="53"/>
      <c r="G115" s="80"/>
      <c r="H115" s="52"/>
      <c r="I115" s="53">
        <f>SUM(I112:I114)</f>
        <v>6</v>
      </c>
      <c r="J115" s="50"/>
    </row>
    <row r="116" spans="1:10" ht="12.75">
      <c r="A116" s="41" t="s">
        <v>14</v>
      </c>
      <c r="B116" s="447">
        <f>SUM(B45+B46+B62+B82+B95+B97+B103+B111+B115)</f>
        <v>37199</v>
      </c>
      <c r="C116" s="446">
        <f>SUM(C45+C46+C62+C82+C95+C97+C103+C111+C115)</f>
        <v>37348</v>
      </c>
      <c r="D116" s="46">
        <f>(C116-B116)/B116</f>
        <v>0.004005484018387591</v>
      </c>
      <c r="E116" s="448">
        <f>SUM(E45+E46+E62+E82+E95+E96+E97+E103+E111+E115)</f>
        <v>20860</v>
      </c>
      <c r="F116" s="448">
        <f>SUM(F45+F46+F62+F82+F95+F96+F97+F103+F111+F115)</f>
        <v>21948</v>
      </c>
      <c r="G116" s="46">
        <f>(F116-E116)/E116</f>
        <v>0.05215723873441994</v>
      </c>
      <c r="H116" s="439">
        <f>SUM(H45+H46+H62+H82+H95+H96+H97+H103+H111+H115)</f>
        <v>58059</v>
      </c>
      <c r="I116" s="439">
        <f>SUM(I45+I46+I62+I82+I95+I96+I97+I103+I111+I115)</f>
        <v>59296</v>
      </c>
      <c r="J116" s="50">
        <f>(I116-H116)/H116</f>
        <v>0.021305912950619198</v>
      </c>
    </row>
    <row r="117" ht="12.75">
      <c r="A117" s="69"/>
    </row>
    <row r="118" spans="1:8" ht="29.25" customHeight="1">
      <c r="A118" s="452" t="s">
        <v>170</v>
      </c>
      <c r="B118" s="452"/>
      <c r="C118" s="452"/>
      <c r="D118" s="452"/>
      <c r="E118" s="452"/>
      <c r="F118" s="452"/>
      <c r="G118" s="452"/>
      <c r="H118" s="440"/>
    </row>
    <row r="119" ht="12.75">
      <c r="A119" s="69"/>
    </row>
    <row r="120" ht="12.75">
      <c r="A120" s="69"/>
    </row>
  </sheetData>
  <mergeCells count="7">
    <mergeCell ref="A118:G118"/>
    <mergeCell ref="A1:J1"/>
    <mergeCell ref="A2:J2"/>
    <mergeCell ref="A3:J3"/>
    <mergeCell ref="B5:D5"/>
    <mergeCell ref="E5:G5"/>
    <mergeCell ref="H5:J5"/>
  </mergeCells>
  <printOptions horizontalCentered="1"/>
  <pageMargins left="0.25" right="0.25" top="1" bottom="1" header="0.5" footer="0.5"/>
  <pageSetup firstPageNumber="7" useFirstPageNumber="1" horizontalDpi="600" verticalDpi="600" orientation="portrait" scale="80" r:id="rId1"/>
  <headerFooter alignWithMargins="0">
    <oddFooter>&amp;L10/10/02&amp;CPage &amp;P&amp;ROffice of IRAA</oddFooter>
  </headerFooter>
  <rowBreaks count="2" manualBreakCount="2">
    <brk id="46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P1"/>
    </sheetView>
  </sheetViews>
  <sheetFormatPr defaultColWidth="9.140625" defaultRowHeight="12.75"/>
  <cols>
    <col min="1" max="1" width="14.8515625" style="3" customWidth="1"/>
    <col min="2" max="2" width="7.57421875" style="3" customWidth="1"/>
    <col min="3" max="3" width="7.7109375" style="3" customWidth="1"/>
    <col min="4" max="4" width="8.140625" style="3" bestFit="1" customWidth="1"/>
    <col min="5" max="5" width="6.8515625" style="3" customWidth="1"/>
    <col min="6" max="6" width="7.28125" style="3" customWidth="1"/>
    <col min="7" max="7" width="9.00390625" style="3" bestFit="1" customWidth="1"/>
    <col min="8" max="8" width="6.00390625" style="3" customWidth="1"/>
    <col min="9" max="9" width="6.7109375" style="3" customWidth="1"/>
    <col min="10" max="10" width="7.421875" style="3" bestFit="1" customWidth="1"/>
    <col min="11" max="12" width="7.00390625" style="3" bestFit="1" customWidth="1"/>
    <col min="13" max="13" width="7.7109375" style="3" bestFit="1" customWidth="1"/>
    <col min="14" max="15" width="7.421875" style="3" bestFit="1" customWidth="1"/>
    <col min="16" max="16" width="8.28125" style="3" customWidth="1"/>
    <col min="17" max="17" width="14.7109375" style="3" customWidth="1"/>
    <col min="18" max="16384" width="9.140625" style="3" customWidth="1"/>
  </cols>
  <sheetData>
    <row r="1" spans="1:16" ht="12.75">
      <c r="A1" s="461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2.75">
      <c r="A2" s="461" t="s">
        <v>166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183"/>
      <c r="P2" s="183"/>
    </row>
    <row r="3" spans="1:16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2.75">
      <c r="A4" s="491" t="s">
        <v>113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6" ht="12.75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183"/>
      <c r="P5" s="183"/>
    </row>
    <row r="6" spans="1:16" ht="12.7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183"/>
      <c r="P6" s="183"/>
    </row>
    <row r="7" spans="1:16" s="42" customFormat="1" ht="12.75">
      <c r="A7" s="468" t="s">
        <v>1</v>
      </c>
      <c r="B7" s="481" t="s">
        <v>114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3"/>
    </row>
    <row r="8" spans="1:16" s="43" customFormat="1" ht="18" customHeight="1">
      <c r="A8" s="489"/>
      <c r="B8" s="484" t="s">
        <v>115</v>
      </c>
      <c r="C8" s="485"/>
      <c r="D8" s="486"/>
      <c r="E8" s="484" t="s">
        <v>132</v>
      </c>
      <c r="F8" s="487"/>
      <c r="G8" s="488"/>
      <c r="H8" s="484" t="s">
        <v>133</v>
      </c>
      <c r="I8" s="485"/>
      <c r="J8" s="486"/>
      <c r="K8" s="484" t="s">
        <v>134</v>
      </c>
      <c r="L8" s="485"/>
      <c r="M8" s="486"/>
      <c r="N8" s="465" t="s">
        <v>2</v>
      </c>
      <c r="O8" s="466"/>
      <c r="P8" s="467"/>
    </row>
    <row r="9" spans="1:16" s="44" customFormat="1" ht="30" customHeight="1">
      <c r="A9" s="490"/>
      <c r="B9" s="5">
        <v>2001</v>
      </c>
      <c r="C9" s="6">
        <v>2002</v>
      </c>
      <c r="D9" s="8" t="s">
        <v>109</v>
      </c>
      <c r="E9" s="5">
        <v>2001</v>
      </c>
      <c r="F9" s="6">
        <v>2002</v>
      </c>
      <c r="G9" s="7" t="s">
        <v>109</v>
      </c>
      <c r="H9" s="5">
        <v>2001</v>
      </c>
      <c r="I9" s="6">
        <v>2002</v>
      </c>
      <c r="J9" s="7" t="s">
        <v>109</v>
      </c>
      <c r="K9" s="5">
        <v>2001</v>
      </c>
      <c r="L9" s="6">
        <v>2002</v>
      </c>
      <c r="M9" s="90" t="s">
        <v>109</v>
      </c>
      <c r="N9" s="5">
        <v>2001</v>
      </c>
      <c r="O9" s="6">
        <v>2002</v>
      </c>
      <c r="P9" s="90" t="s">
        <v>109</v>
      </c>
    </row>
    <row r="10" spans="1:16" ht="12.75">
      <c r="A10" s="314" t="s">
        <v>4</v>
      </c>
      <c r="B10" s="184">
        <v>17253</v>
      </c>
      <c r="C10" s="185">
        <v>18715</v>
      </c>
      <c r="D10" s="186">
        <f>(C10-B10)/B10</f>
        <v>0.08473888599084217</v>
      </c>
      <c r="E10" s="187">
        <v>5149</v>
      </c>
      <c r="F10" s="188">
        <v>5011</v>
      </c>
      <c r="G10" s="186">
        <f>(F10-E10)/E10</f>
        <v>-0.026801320644785395</v>
      </c>
      <c r="H10" s="378">
        <v>550</v>
      </c>
      <c r="I10" s="185">
        <v>554</v>
      </c>
      <c r="J10" s="186">
        <f>(I10-H10)/H10</f>
        <v>0.007272727272727273</v>
      </c>
      <c r="K10" s="187">
        <v>2370</v>
      </c>
      <c r="L10" s="185">
        <v>2502</v>
      </c>
      <c r="M10" s="186">
        <f aca="true" t="shared" si="0" ref="M10:M18">(L10-K10)/K10</f>
        <v>0.05569620253164557</v>
      </c>
      <c r="N10" s="263">
        <f aca="true" t="shared" si="1" ref="N10:N18">SUM(B10+E10+H10+K10)</f>
        <v>25322</v>
      </c>
      <c r="O10" s="264">
        <f aca="true" t="shared" si="2" ref="O10:O19">C10+F10+I10+L10</f>
        <v>26782</v>
      </c>
      <c r="P10" s="189">
        <f aca="true" t="shared" si="3" ref="P10:P18">(O10-N10)/N10</f>
        <v>0.05765737303530527</v>
      </c>
    </row>
    <row r="11" spans="1:16" ht="12.75">
      <c r="A11" s="315" t="s">
        <v>8</v>
      </c>
      <c r="B11" s="190"/>
      <c r="C11" s="190">
        <v>154</v>
      </c>
      <c r="D11" s="186"/>
      <c r="E11" s="191"/>
      <c r="F11" s="192"/>
      <c r="G11" s="186"/>
      <c r="H11" s="193"/>
      <c r="I11" s="194"/>
      <c r="J11" s="186"/>
      <c r="K11" s="191"/>
      <c r="L11" s="190">
        <v>39</v>
      </c>
      <c r="M11" s="186"/>
      <c r="N11" s="191"/>
      <c r="O11" s="190">
        <f t="shared" si="2"/>
        <v>193</v>
      </c>
      <c r="P11" s="189"/>
    </row>
    <row r="12" spans="1:16" ht="12.75">
      <c r="A12" s="316" t="s">
        <v>5</v>
      </c>
      <c r="B12" s="190">
        <v>4587</v>
      </c>
      <c r="C12" s="190">
        <v>4013</v>
      </c>
      <c r="D12" s="186">
        <f aca="true" t="shared" si="4" ref="D12:D18">(C12-B12)/B12</f>
        <v>-0.1251362546326575</v>
      </c>
      <c r="E12" s="191">
        <v>6689</v>
      </c>
      <c r="F12" s="192">
        <v>6219</v>
      </c>
      <c r="G12" s="186">
        <f aca="true" t="shared" si="5" ref="G12:G18">(F12-E12)/E12</f>
        <v>-0.0702646135446255</v>
      </c>
      <c r="H12" s="238">
        <v>704</v>
      </c>
      <c r="I12" s="190">
        <v>292</v>
      </c>
      <c r="J12" s="186">
        <f>(I12-H12)/H12</f>
        <v>-0.5852272727272727</v>
      </c>
      <c r="K12" s="191">
        <v>839</v>
      </c>
      <c r="L12" s="190">
        <v>551</v>
      </c>
      <c r="M12" s="186">
        <f t="shared" si="0"/>
        <v>-0.3432657926102503</v>
      </c>
      <c r="N12" s="191">
        <f t="shared" si="1"/>
        <v>12819</v>
      </c>
      <c r="O12" s="184">
        <f t="shared" si="2"/>
        <v>11075</v>
      </c>
      <c r="P12" s="189">
        <f t="shared" si="3"/>
        <v>-0.1360480536703331</v>
      </c>
    </row>
    <row r="13" spans="1:16" ht="12.75">
      <c r="A13" s="316" t="s">
        <v>6</v>
      </c>
      <c r="B13" s="190">
        <v>5385</v>
      </c>
      <c r="C13" s="190">
        <v>5958</v>
      </c>
      <c r="D13" s="186">
        <f t="shared" si="4"/>
        <v>0.1064066852367688</v>
      </c>
      <c r="E13" s="191">
        <v>6297</v>
      </c>
      <c r="F13" s="192">
        <v>6622</v>
      </c>
      <c r="G13" s="186">
        <f t="shared" si="5"/>
        <v>0.051611878672383676</v>
      </c>
      <c r="H13" s="193">
        <v>191</v>
      </c>
      <c r="I13" s="194">
        <v>145</v>
      </c>
      <c r="J13" s="186">
        <f>(I13-H13)/H13</f>
        <v>-0.24083769633507854</v>
      </c>
      <c r="K13" s="191">
        <v>2123</v>
      </c>
      <c r="L13" s="190">
        <v>2579</v>
      </c>
      <c r="M13" s="186">
        <f t="shared" si="0"/>
        <v>0.21479039095619407</v>
      </c>
      <c r="N13" s="191">
        <f t="shared" si="1"/>
        <v>13996</v>
      </c>
      <c r="O13" s="190">
        <f t="shared" si="2"/>
        <v>15304</v>
      </c>
      <c r="P13" s="189">
        <f t="shared" si="3"/>
        <v>0.09345527293512432</v>
      </c>
    </row>
    <row r="14" spans="1:16" ht="12.75">
      <c r="A14" s="316" t="s">
        <v>7</v>
      </c>
      <c r="B14" s="190">
        <v>423</v>
      </c>
      <c r="C14" s="190">
        <v>277</v>
      </c>
      <c r="D14" s="186">
        <f t="shared" si="4"/>
        <v>-0.34515366430260047</v>
      </c>
      <c r="E14" s="191">
        <v>565</v>
      </c>
      <c r="F14" s="192">
        <v>611</v>
      </c>
      <c r="G14" s="186">
        <f t="shared" si="5"/>
        <v>0.08141592920353982</v>
      </c>
      <c r="H14" s="193">
        <v>156</v>
      </c>
      <c r="I14" s="194">
        <v>6</v>
      </c>
      <c r="J14" s="186"/>
      <c r="K14" s="191">
        <v>314</v>
      </c>
      <c r="L14" s="190">
        <v>279</v>
      </c>
      <c r="M14" s="186">
        <f t="shared" si="0"/>
        <v>-0.11146496815286625</v>
      </c>
      <c r="N14" s="191">
        <f t="shared" si="1"/>
        <v>1458</v>
      </c>
      <c r="O14" s="190">
        <f t="shared" si="2"/>
        <v>1173</v>
      </c>
      <c r="P14" s="189">
        <f t="shared" si="3"/>
        <v>-0.19547325102880658</v>
      </c>
    </row>
    <row r="15" spans="1:16" ht="12.75">
      <c r="A15" s="316" t="s">
        <v>152</v>
      </c>
      <c r="B15" s="190"/>
      <c r="C15" s="190"/>
      <c r="D15" s="186"/>
      <c r="E15" s="191"/>
      <c r="F15" s="192"/>
      <c r="G15" s="186"/>
      <c r="H15" s="193"/>
      <c r="I15" s="194"/>
      <c r="J15" s="186"/>
      <c r="K15" s="191"/>
      <c r="L15" s="190">
        <v>1</v>
      </c>
      <c r="M15" s="186"/>
      <c r="N15" s="191"/>
      <c r="O15" s="190">
        <f t="shared" si="2"/>
        <v>1</v>
      </c>
      <c r="P15" s="189"/>
    </row>
    <row r="16" spans="1:16" ht="12.75">
      <c r="A16" s="316" t="s">
        <v>9</v>
      </c>
      <c r="B16" s="190">
        <v>154</v>
      </c>
      <c r="C16" s="190">
        <v>164</v>
      </c>
      <c r="D16" s="186">
        <f t="shared" si="4"/>
        <v>0.06493506493506493</v>
      </c>
      <c r="E16" s="191">
        <v>874</v>
      </c>
      <c r="F16" s="192">
        <v>929</v>
      </c>
      <c r="G16" s="186">
        <f t="shared" si="5"/>
        <v>0.06292906178489703</v>
      </c>
      <c r="H16" s="193"/>
      <c r="I16" s="195"/>
      <c r="J16" s="186"/>
      <c r="K16" s="191">
        <v>214</v>
      </c>
      <c r="L16" s="190">
        <v>207</v>
      </c>
      <c r="M16" s="186">
        <f t="shared" si="0"/>
        <v>-0.03271028037383177</v>
      </c>
      <c r="N16" s="191">
        <f t="shared" si="1"/>
        <v>1242</v>
      </c>
      <c r="O16" s="190">
        <f t="shared" si="2"/>
        <v>1300</v>
      </c>
      <c r="P16" s="189">
        <f t="shared" si="3"/>
        <v>0.04669887278582931</v>
      </c>
    </row>
    <row r="17" spans="1:16" s="377" customFormat="1" ht="12.75">
      <c r="A17" s="374" t="s">
        <v>10</v>
      </c>
      <c r="B17" s="210">
        <v>400</v>
      </c>
      <c r="C17" s="210">
        <v>378</v>
      </c>
      <c r="D17" s="375">
        <f t="shared" si="4"/>
        <v>-0.055</v>
      </c>
      <c r="E17" s="213">
        <v>63</v>
      </c>
      <c r="F17" s="215">
        <v>90</v>
      </c>
      <c r="G17" s="375">
        <f t="shared" si="5"/>
        <v>0.42857142857142855</v>
      </c>
      <c r="H17" s="181">
        <v>15</v>
      </c>
      <c r="I17" s="228"/>
      <c r="J17" s="375"/>
      <c r="K17" s="307">
        <v>19</v>
      </c>
      <c r="L17" s="210">
        <v>11</v>
      </c>
      <c r="M17" s="375">
        <f t="shared" si="0"/>
        <v>-0.42105263157894735</v>
      </c>
      <c r="N17" s="213">
        <f t="shared" si="1"/>
        <v>497</v>
      </c>
      <c r="O17" s="210">
        <f t="shared" si="2"/>
        <v>479</v>
      </c>
      <c r="P17" s="376">
        <f t="shared" si="3"/>
        <v>-0.03621730382293763</v>
      </c>
    </row>
    <row r="18" spans="1:16" ht="12.75">
      <c r="A18" s="316" t="s">
        <v>11</v>
      </c>
      <c r="B18" s="190">
        <v>750</v>
      </c>
      <c r="C18" s="190">
        <v>543</v>
      </c>
      <c r="D18" s="186">
        <f t="shared" si="4"/>
        <v>-0.276</v>
      </c>
      <c r="E18" s="191">
        <v>1334</v>
      </c>
      <c r="F18" s="192">
        <v>1819</v>
      </c>
      <c r="G18" s="186">
        <f t="shared" si="5"/>
        <v>0.36356821589205396</v>
      </c>
      <c r="H18" s="193">
        <v>224</v>
      </c>
      <c r="I18" s="194">
        <v>344</v>
      </c>
      <c r="J18" s="186">
        <f>(I18-H18)/H18</f>
        <v>0.5357142857142857</v>
      </c>
      <c r="K18" s="196">
        <v>417</v>
      </c>
      <c r="L18" s="190">
        <v>277</v>
      </c>
      <c r="M18" s="186">
        <f t="shared" si="0"/>
        <v>-0.33573141486810554</v>
      </c>
      <c r="N18" s="191">
        <f t="shared" si="1"/>
        <v>2725</v>
      </c>
      <c r="O18" s="190">
        <f t="shared" si="2"/>
        <v>2983</v>
      </c>
      <c r="P18" s="189">
        <f t="shared" si="3"/>
        <v>0.09467889908256881</v>
      </c>
    </row>
    <row r="19" spans="1:16" ht="12.75">
      <c r="A19" s="339" t="s">
        <v>20</v>
      </c>
      <c r="B19" s="191"/>
      <c r="C19" s="190">
        <v>6</v>
      </c>
      <c r="D19" s="197"/>
      <c r="E19" s="191"/>
      <c r="F19" s="190"/>
      <c r="G19" s="186"/>
      <c r="H19" s="340"/>
      <c r="I19" s="341"/>
      <c r="J19" s="186"/>
      <c r="K19" s="342"/>
      <c r="L19" s="192"/>
      <c r="M19" s="186"/>
      <c r="N19" s="196"/>
      <c r="O19" s="190">
        <f t="shared" si="2"/>
        <v>6</v>
      </c>
      <c r="P19" s="237"/>
    </row>
    <row r="20" spans="1:16" ht="12.75">
      <c r="A20" s="317" t="s">
        <v>153</v>
      </c>
      <c r="B20" s="332"/>
      <c r="C20" s="333"/>
      <c r="D20" s="197"/>
      <c r="E20" s="332"/>
      <c r="F20" s="333"/>
      <c r="G20" s="186"/>
      <c r="H20" s="334"/>
      <c r="I20" s="335"/>
      <c r="J20" s="186"/>
      <c r="K20" s="336"/>
      <c r="L20" s="337"/>
      <c r="M20" s="343"/>
      <c r="N20" s="338"/>
      <c r="O20" s="190"/>
      <c r="P20" s="237"/>
    </row>
    <row r="21" spans="1:16" ht="12.75">
      <c r="A21" s="198" t="s">
        <v>12</v>
      </c>
      <c r="B21" s="199">
        <f>SUM(B10:B20)</f>
        <v>28952</v>
      </c>
      <c r="C21" s="200">
        <f>SUM(C10:C20)</f>
        <v>30208</v>
      </c>
      <c r="D21" s="201">
        <f>(C21-B21)/B21</f>
        <v>0.04338214976512849</v>
      </c>
      <c r="E21" s="199">
        <f>SUM(E10:E20)</f>
        <v>20971</v>
      </c>
      <c r="F21" s="200">
        <f>SUM(F10:F20)</f>
        <v>21301</v>
      </c>
      <c r="G21" s="202">
        <f>(F21-E21)/E21</f>
        <v>0.015736016403604978</v>
      </c>
      <c r="H21" s="199">
        <f>SUM(H10:H20)</f>
        <v>1840</v>
      </c>
      <c r="I21" s="200">
        <f>SUM(I10:I20)</f>
        <v>1341</v>
      </c>
      <c r="J21" s="201">
        <f>(I21-H21)/H21</f>
        <v>-0.27119565217391306</v>
      </c>
      <c r="K21" s="199">
        <f>SUM(K10:K20)</f>
        <v>6296</v>
      </c>
      <c r="L21" s="200">
        <f>SUM(L10:L20)</f>
        <v>6446</v>
      </c>
      <c r="M21" s="202">
        <f>(L21-K21)/K21</f>
        <v>0.023824650571791613</v>
      </c>
      <c r="N21" s="199">
        <f>SUM(N10:N20)</f>
        <v>58059</v>
      </c>
      <c r="O21" s="200">
        <f>SUM(O10:O20)</f>
        <v>59296</v>
      </c>
      <c r="P21" s="201">
        <f>(O21-N21)/N21</f>
        <v>0.021305912950619198</v>
      </c>
    </row>
    <row r="22" spans="1:16" ht="12.7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2.7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2.75">
      <c r="A24" s="493" t="s">
        <v>21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</row>
    <row r="25" spans="1:16" ht="12.75">
      <c r="A25" s="87" t="s">
        <v>168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</sheetData>
  <mergeCells count="12">
    <mergeCell ref="A5:N6"/>
    <mergeCell ref="A24:P24"/>
    <mergeCell ref="A1:P1"/>
    <mergeCell ref="A2:N2"/>
    <mergeCell ref="B7:P7"/>
    <mergeCell ref="B8:D8"/>
    <mergeCell ref="E8:G8"/>
    <mergeCell ref="H8:J8"/>
    <mergeCell ref="K8:M8"/>
    <mergeCell ref="A7:A9"/>
    <mergeCell ref="A4:P4"/>
    <mergeCell ref="N8:P8"/>
  </mergeCells>
  <printOptions horizontalCentered="1"/>
  <pageMargins left="0.5" right="0.5" top="1" bottom="1" header="0.5" footer="0.5"/>
  <pageSetup firstPageNumber="10" useFirstPageNumber="1" horizontalDpi="600" verticalDpi="600" orientation="landscape" r:id="rId1"/>
  <headerFooter alignWithMargins="0">
    <oddFooter>&amp;L&amp;9 10/10/02&amp;CPage 10&amp;R&amp;9Office of IRAA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"/>
  <sheetViews>
    <sheetView zoomScale="75" zoomScaleNormal="75" workbookViewId="0" topLeftCell="A3">
      <pane ySplit="5" topLeftCell="BM8" activePane="bottomLeft" state="frozen"/>
      <selection pane="topLeft" activeCell="C3" sqref="C3"/>
      <selection pane="bottomLeft" activeCell="A3" sqref="A3"/>
    </sheetView>
  </sheetViews>
  <sheetFormatPr defaultColWidth="9.140625" defaultRowHeight="12.75"/>
  <cols>
    <col min="1" max="1" width="39.57421875" style="87" bestFit="1" customWidth="1"/>
    <col min="2" max="3" width="8.8515625" style="87" customWidth="1"/>
    <col min="4" max="4" width="9.140625" style="87" customWidth="1"/>
    <col min="5" max="5" width="8.7109375" style="87" customWidth="1"/>
    <col min="6" max="6" width="8.57421875" style="87" customWidth="1"/>
    <col min="7" max="7" width="9.7109375" style="87" customWidth="1"/>
    <col min="8" max="8" width="9.140625" style="87" bestFit="1" customWidth="1"/>
    <col min="9" max="9" width="6.7109375" style="87" customWidth="1"/>
    <col min="10" max="10" width="9.7109375" style="87" bestFit="1" customWidth="1"/>
    <col min="11" max="11" width="8.00390625" style="87" bestFit="1" customWidth="1"/>
    <col min="12" max="12" width="7.421875" style="87" bestFit="1" customWidth="1"/>
    <col min="13" max="13" width="9.57421875" style="87" bestFit="1" customWidth="1"/>
    <col min="14" max="15" width="9.7109375" style="87" bestFit="1" customWidth="1"/>
    <col min="16" max="16" width="9.421875" style="87" bestFit="1" customWidth="1"/>
    <col min="17" max="16384" width="9.140625" style="87" customWidth="1"/>
  </cols>
  <sheetData>
    <row r="1" ht="12">
      <c r="A1" s="268" t="s">
        <v>0</v>
      </c>
    </row>
    <row r="2" spans="1:16" ht="12">
      <c r="A2" s="203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2">
      <c r="A4" s="494" t="s">
        <v>135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16" ht="1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s="268" customFormat="1" ht="12">
      <c r="A6" s="500" t="s">
        <v>112</v>
      </c>
      <c r="B6" s="495" t="s">
        <v>115</v>
      </c>
      <c r="C6" s="496"/>
      <c r="D6" s="497"/>
      <c r="E6" s="498" t="s">
        <v>132</v>
      </c>
      <c r="F6" s="496"/>
      <c r="G6" s="499"/>
      <c r="H6" s="495" t="s">
        <v>133</v>
      </c>
      <c r="I6" s="496"/>
      <c r="J6" s="497"/>
      <c r="K6" s="498" t="s">
        <v>127</v>
      </c>
      <c r="L6" s="496"/>
      <c r="M6" s="499"/>
      <c r="N6" s="495" t="s">
        <v>2</v>
      </c>
      <c r="O6" s="496"/>
      <c r="P6" s="497"/>
    </row>
    <row r="7" spans="1:16" s="301" customFormat="1" ht="24">
      <c r="A7" s="501"/>
      <c r="B7" s="404">
        <v>2001</v>
      </c>
      <c r="C7" s="405">
        <v>2002</v>
      </c>
      <c r="D7" s="93" t="s">
        <v>109</v>
      </c>
      <c r="E7" s="404">
        <v>2001</v>
      </c>
      <c r="F7" s="405">
        <v>2002</v>
      </c>
      <c r="G7" s="406" t="s">
        <v>109</v>
      </c>
      <c r="H7" s="404">
        <v>2001</v>
      </c>
      <c r="I7" s="405">
        <v>2002</v>
      </c>
      <c r="J7" s="93" t="s">
        <v>109</v>
      </c>
      <c r="K7" s="404">
        <v>2001</v>
      </c>
      <c r="L7" s="405">
        <v>2002</v>
      </c>
      <c r="M7" s="406" t="s">
        <v>109</v>
      </c>
      <c r="N7" s="404">
        <v>2001</v>
      </c>
      <c r="O7" s="405">
        <v>2002</v>
      </c>
      <c r="P7" s="93" t="s">
        <v>109</v>
      </c>
    </row>
    <row r="8" spans="1:16" ht="12">
      <c r="A8" s="398" t="s">
        <v>28</v>
      </c>
      <c r="B8" s="391"/>
      <c r="C8" s="400"/>
      <c r="D8" s="401"/>
      <c r="E8" s="399"/>
      <c r="F8" s="400"/>
      <c r="G8" s="402"/>
      <c r="H8" s="403"/>
      <c r="I8" s="400"/>
      <c r="J8" s="401"/>
      <c r="K8" s="399"/>
      <c r="L8" s="400"/>
      <c r="M8" s="402"/>
      <c r="N8" s="403"/>
      <c r="O8" s="400"/>
      <c r="P8" s="402"/>
    </row>
    <row r="9" spans="1:16" ht="12">
      <c r="A9" s="129" t="s">
        <v>29</v>
      </c>
      <c r="B9" s="110">
        <v>132</v>
      </c>
      <c r="C9" s="210">
        <v>195</v>
      </c>
      <c r="D9" s="197">
        <f>(C9-B9)/B9</f>
        <v>0.4772727272727273</v>
      </c>
      <c r="E9" s="205">
        <v>74</v>
      </c>
      <c r="F9" s="206">
        <v>75</v>
      </c>
      <c r="G9" s="237">
        <f aca="true" t="shared" si="0" ref="G9:G35">(F9-E9)/E9</f>
        <v>0.013513513513513514</v>
      </c>
      <c r="H9" s="283">
        <v>52</v>
      </c>
      <c r="I9" s="206"/>
      <c r="J9" s="182"/>
      <c r="K9" s="181">
        <v>127</v>
      </c>
      <c r="L9" s="168">
        <v>72</v>
      </c>
      <c r="M9" s="237">
        <f>(L9-K9)/K9</f>
        <v>-0.4330708661417323</v>
      </c>
      <c r="N9" s="214">
        <f>SUM(B9+E9+H9+K9)</f>
        <v>385</v>
      </c>
      <c r="O9" s="210">
        <f>SUM(C9+F9+I9+L9)</f>
        <v>342</v>
      </c>
      <c r="P9" s="211">
        <f aca="true" t="shared" si="1" ref="P9:P46">(O9-N9)/N9</f>
        <v>-0.11168831168831168</v>
      </c>
    </row>
    <row r="10" spans="1:16" ht="12">
      <c r="A10" s="129" t="s">
        <v>30</v>
      </c>
      <c r="B10" s="110">
        <v>352</v>
      </c>
      <c r="C10" s="210">
        <v>236</v>
      </c>
      <c r="D10" s="197">
        <f aca="true" t="shared" si="2" ref="D10:D63">(C10-B10)/B10</f>
        <v>-0.32954545454545453</v>
      </c>
      <c r="E10" s="205">
        <v>439</v>
      </c>
      <c r="F10" s="206">
        <v>492</v>
      </c>
      <c r="G10" s="237">
        <f t="shared" si="0"/>
        <v>0.12072892938496584</v>
      </c>
      <c r="H10" s="283">
        <v>40</v>
      </c>
      <c r="I10" s="206"/>
      <c r="J10" s="182"/>
      <c r="K10" s="235">
        <v>44</v>
      </c>
      <c r="L10" s="168">
        <v>17</v>
      </c>
      <c r="M10" s="237">
        <f>(L10-K10)/K10</f>
        <v>-0.6136363636363636</v>
      </c>
      <c r="N10" s="214">
        <f aca="true" t="shared" si="3" ref="N10:N44">SUM(B10+E10+H10+K10)</f>
        <v>875</v>
      </c>
      <c r="O10" s="210">
        <f aca="true" t="shared" si="4" ref="O10:O44">SUM(C10+F10+I10+L10)</f>
        <v>745</v>
      </c>
      <c r="P10" s="211">
        <f t="shared" si="1"/>
        <v>-0.14857142857142858</v>
      </c>
    </row>
    <row r="11" spans="1:16" ht="12">
      <c r="A11" s="129" t="s">
        <v>140</v>
      </c>
      <c r="B11" s="110"/>
      <c r="C11" s="210"/>
      <c r="D11" s="197"/>
      <c r="E11" s="205"/>
      <c r="F11" s="206"/>
      <c r="G11" s="237"/>
      <c r="H11" s="283"/>
      <c r="I11" s="206"/>
      <c r="J11" s="182"/>
      <c r="K11" s="181"/>
      <c r="L11" s="206"/>
      <c r="M11" s="211"/>
      <c r="N11" s="214"/>
      <c r="O11" s="210"/>
      <c r="P11" s="211"/>
    </row>
    <row r="12" spans="1:16" ht="12">
      <c r="A12" s="129" t="s">
        <v>119</v>
      </c>
      <c r="B12" s="213"/>
      <c r="C12" s="210"/>
      <c r="D12" s="197"/>
      <c r="E12" s="205"/>
      <c r="F12" s="206"/>
      <c r="G12" s="237"/>
      <c r="H12" s="283"/>
      <c r="I12" s="206"/>
      <c r="J12" s="182"/>
      <c r="K12" s="181"/>
      <c r="L12" s="206"/>
      <c r="M12" s="211"/>
      <c r="N12" s="214"/>
      <c r="O12" s="210"/>
      <c r="P12" s="211"/>
    </row>
    <row r="13" spans="1:16" ht="12">
      <c r="A13" s="136" t="s">
        <v>117</v>
      </c>
      <c r="B13" s="110">
        <v>1167</v>
      </c>
      <c r="C13" s="210">
        <v>1221</v>
      </c>
      <c r="D13" s="197">
        <f t="shared" si="2"/>
        <v>0.04627249357326478</v>
      </c>
      <c r="E13" s="235">
        <v>216</v>
      </c>
      <c r="F13" s="168">
        <v>281</v>
      </c>
      <c r="G13" s="237">
        <f t="shared" si="0"/>
        <v>0.30092592592592593</v>
      </c>
      <c r="H13" s="283">
        <v>12</v>
      </c>
      <c r="I13" s="168">
        <v>80</v>
      </c>
      <c r="J13" s="197">
        <f>(I13-H13)/H13</f>
        <v>5.666666666666667</v>
      </c>
      <c r="K13" s="235">
        <v>250</v>
      </c>
      <c r="L13" s="168">
        <v>303</v>
      </c>
      <c r="M13" s="237">
        <f aca="true" t="shared" si="5" ref="M13:M20">(L13-K13)/K13</f>
        <v>0.212</v>
      </c>
      <c r="N13" s="214">
        <f t="shared" si="3"/>
        <v>1645</v>
      </c>
      <c r="O13" s="210">
        <f t="shared" si="4"/>
        <v>1885</v>
      </c>
      <c r="P13" s="211">
        <f t="shared" si="1"/>
        <v>0.1458966565349544</v>
      </c>
    </row>
    <row r="14" spans="1:16" ht="12">
      <c r="A14" s="136" t="s">
        <v>148</v>
      </c>
      <c r="B14" s="110">
        <v>64</v>
      </c>
      <c r="C14" s="210">
        <v>64</v>
      </c>
      <c r="D14" s="197">
        <f t="shared" si="2"/>
        <v>0</v>
      </c>
      <c r="E14" s="235">
        <v>8</v>
      </c>
      <c r="F14" s="168"/>
      <c r="G14" s="237">
        <f t="shared" si="0"/>
        <v>-1</v>
      </c>
      <c r="H14" s="283">
        <v>8</v>
      </c>
      <c r="I14" s="206"/>
      <c r="J14" s="182"/>
      <c r="K14" s="235"/>
      <c r="L14" s="168">
        <v>30</v>
      </c>
      <c r="M14" s="237"/>
      <c r="N14" s="214">
        <f t="shared" si="3"/>
        <v>80</v>
      </c>
      <c r="O14" s="210">
        <f t="shared" si="4"/>
        <v>94</v>
      </c>
      <c r="P14" s="211">
        <f t="shared" si="1"/>
        <v>0.175</v>
      </c>
    </row>
    <row r="15" spans="1:16" ht="12">
      <c r="A15" s="136" t="s">
        <v>118</v>
      </c>
      <c r="B15" s="110">
        <v>475</v>
      </c>
      <c r="C15" s="210">
        <v>493</v>
      </c>
      <c r="D15" s="197">
        <f t="shared" si="2"/>
        <v>0.037894736842105266</v>
      </c>
      <c r="E15" s="235">
        <v>18</v>
      </c>
      <c r="F15" s="168"/>
      <c r="G15" s="237">
        <f t="shared" si="0"/>
        <v>-1</v>
      </c>
      <c r="H15" s="283">
        <v>4</v>
      </c>
      <c r="I15" s="168">
        <v>22</v>
      </c>
      <c r="J15" s="197"/>
      <c r="K15" s="235">
        <v>76</v>
      </c>
      <c r="L15" s="168">
        <v>87</v>
      </c>
      <c r="M15" s="237">
        <f t="shared" si="5"/>
        <v>0.14473684210526316</v>
      </c>
      <c r="N15" s="214">
        <f t="shared" si="3"/>
        <v>573</v>
      </c>
      <c r="O15" s="210">
        <f t="shared" si="4"/>
        <v>602</v>
      </c>
      <c r="P15" s="211">
        <f t="shared" si="1"/>
        <v>0.0506108202443281</v>
      </c>
    </row>
    <row r="16" spans="1:16" ht="12">
      <c r="A16" s="129" t="s">
        <v>31</v>
      </c>
      <c r="B16" s="110">
        <v>950</v>
      </c>
      <c r="C16" s="210">
        <v>1055</v>
      </c>
      <c r="D16" s="197">
        <f t="shared" si="2"/>
        <v>0.11052631578947368</v>
      </c>
      <c r="E16" s="213">
        <v>21</v>
      </c>
      <c r="F16" s="168"/>
      <c r="G16" s="237"/>
      <c r="H16" s="283"/>
      <c r="I16" s="168"/>
      <c r="J16" s="182"/>
      <c r="K16" s="235">
        <v>329</v>
      </c>
      <c r="L16" s="168">
        <v>328</v>
      </c>
      <c r="M16" s="237">
        <f t="shared" si="5"/>
        <v>-0.00303951367781155</v>
      </c>
      <c r="N16" s="214">
        <f t="shared" si="3"/>
        <v>1300</v>
      </c>
      <c r="O16" s="210">
        <f t="shared" si="4"/>
        <v>1383</v>
      </c>
      <c r="P16" s="211">
        <f t="shared" si="1"/>
        <v>0.06384615384615384</v>
      </c>
    </row>
    <row r="17" spans="1:16" ht="12">
      <c r="A17" s="129" t="s">
        <v>32</v>
      </c>
      <c r="B17" s="110"/>
      <c r="C17" s="210"/>
      <c r="D17" s="197"/>
      <c r="E17" s="213"/>
      <c r="F17" s="206"/>
      <c r="G17" s="237"/>
      <c r="H17" s="283"/>
      <c r="I17" s="206"/>
      <c r="J17" s="182"/>
      <c r="K17" s="235"/>
      <c r="L17" s="168"/>
      <c r="M17" s="237"/>
      <c r="N17" s="214"/>
      <c r="O17" s="210"/>
      <c r="P17" s="211"/>
    </row>
    <row r="18" spans="1:16" ht="12">
      <c r="A18" s="129" t="s">
        <v>33</v>
      </c>
      <c r="B18" s="110">
        <v>1452</v>
      </c>
      <c r="C18" s="210">
        <v>1308</v>
      </c>
      <c r="D18" s="197">
        <f t="shared" si="2"/>
        <v>-0.09917355371900827</v>
      </c>
      <c r="E18" s="213">
        <v>618</v>
      </c>
      <c r="F18" s="215">
        <v>606</v>
      </c>
      <c r="G18" s="237">
        <f t="shared" si="0"/>
        <v>-0.019417475728155338</v>
      </c>
      <c r="H18" s="283">
        <v>28</v>
      </c>
      <c r="I18" s="206"/>
      <c r="J18" s="182"/>
      <c r="K18" s="235">
        <v>136</v>
      </c>
      <c r="L18" s="168">
        <v>80</v>
      </c>
      <c r="M18" s="237">
        <f t="shared" si="5"/>
        <v>-0.4117647058823529</v>
      </c>
      <c r="N18" s="214">
        <f t="shared" si="3"/>
        <v>2234</v>
      </c>
      <c r="O18" s="210">
        <f t="shared" si="4"/>
        <v>1994</v>
      </c>
      <c r="P18" s="211">
        <f t="shared" si="1"/>
        <v>-0.10743061772605192</v>
      </c>
    </row>
    <row r="19" spans="1:16" ht="12">
      <c r="A19" s="129" t="s">
        <v>34</v>
      </c>
      <c r="B19" s="110">
        <v>81</v>
      </c>
      <c r="C19" s="210">
        <v>72</v>
      </c>
      <c r="D19" s="197">
        <f t="shared" si="2"/>
        <v>-0.1111111111111111</v>
      </c>
      <c r="E19" s="235">
        <v>3</v>
      </c>
      <c r="F19" s="206"/>
      <c r="G19" s="237">
        <f t="shared" si="0"/>
        <v>-1</v>
      </c>
      <c r="H19" s="283"/>
      <c r="I19" s="206"/>
      <c r="J19" s="197"/>
      <c r="K19" s="235"/>
      <c r="L19" s="168"/>
      <c r="M19" s="237"/>
      <c r="N19" s="214">
        <f t="shared" si="3"/>
        <v>84</v>
      </c>
      <c r="O19" s="210">
        <f t="shared" si="4"/>
        <v>72</v>
      </c>
      <c r="P19" s="211">
        <f t="shared" si="1"/>
        <v>-0.14285714285714285</v>
      </c>
    </row>
    <row r="20" spans="1:16" ht="12">
      <c r="A20" s="129" t="s">
        <v>35</v>
      </c>
      <c r="B20" s="110">
        <v>616</v>
      </c>
      <c r="C20" s="210">
        <v>687</v>
      </c>
      <c r="D20" s="197">
        <f t="shared" si="2"/>
        <v>0.11525974025974026</v>
      </c>
      <c r="E20" s="235">
        <v>334</v>
      </c>
      <c r="F20" s="215">
        <v>318</v>
      </c>
      <c r="G20" s="237">
        <f t="shared" si="0"/>
        <v>-0.04790419161676647</v>
      </c>
      <c r="H20" s="283">
        <v>12</v>
      </c>
      <c r="I20" s="168"/>
      <c r="J20" s="197">
        <f>(I20-H20)/H20</f>
        <v>-1</v>
      </c>
      <c r="K20" s="181">
        <v>10</v>
      </c>
      <c r="L20" s="168"/>
      <c r="M20" s="211">
        <f t="shared" si="5"/>
        <v>-1</v>
      </c>
      <c r="N20" s="214">
        <f t="shared" si="3"/>
        <v>972</v>
      </c>
      <c r="O20" s="210">
        <f t="shared" si="4"/>
        <v>1005</v>
      </c>
      <c r="P20" s="211">
        <f t="shared" si="1"/>
        <v>0.033950617283950615</v>
      </c>
    </row>
    <row r="21" spans="1:16" ht="12">
      <c r="A21" s="129" t="s">
        <v>121</v>
      </c>
      <c r="B21" s="110"/>
      <c r="C21" s="210">
        <v>3</v>
      </c>
      <c r="D21" s="197"/>
      <c r="E21" s="213"/>
      <c r="F21" s="206"/>
      <c r="G21" s="237"/>
      <c r="H21" s="283"/>
      <c r="I21" s="206"/>
      <c r="J21" s="182"/>
      <c r="K21" s="181"/>
      <c r="L21" s="206"/>
      <c r="M21" s="211"/>
      <c r="N21" s="214"/>
      <c r="O21" s="210">
        <f t="shared" si="4"/>
        <v>3</v>
      </c>
      <c r="P21" s="211"/>
    </row>
    <row r="22" spans="1:16" ht="12">
      <c r="A22" s="129" t="s">
        <v>36</v>
      </c>
      <c r="B22" s="110">
        <v>1157</v>
      </c>
      <c r="C22" s="210">
        <v>1200</v>
      </c>
      <c r="D22" s="197">
        <f t="shared" si="2"/>
        <v>0.037165082108902334</v>
      </c>
      <c r="E22" s="213">
        <v>387</v>
      </c>
      <c r="F22" s="215">
        <v>401</v>
      </c>
      <c r="G22" s="237">
        <f t="shared" si="0"/>
        <v>0.03617571059431524</v>
      </c>
      <c r="H22" s="283">
        <v>29</v>
      </c>
      <c r="I22" s="168"/>
      <c r="J22" s="197">
        <f>(I22-H22)/H22</f>
        <v>-1</v>
      </c>
      <c r="K22" s="235">
        <v>132</v>
      </c>
      <c r="L22" s="168">
        <v>90</v>
      </c>
      <c r="M22" s="237">
        <f aca="true" t="shared" si="6" ref="M22:M44">(L22-K22)/K22</f>
        <v>-0.3181818181818182</v>
      </c>
      <c r="N22" s="214">
        <f t="shared" si="3"/>
        <v>1705</v>
      </c>
      <c r="O22" s="210">
        <f t="shared" si="4"/>
        <v>1691</v>
      </c>
      <c r="P22" s="211">
        <f t="shared" si="1"/>
        <v>-0.008211143695014663</v>
      </c>
    </row>
    <row r="23" spans="1:16" ht="12">
      <c r="A23" s="129" t="s">
        <v>37</v>
      </c>
      <c r="B23" s="110"/>
      <c r="C23" s="210"/>
      <c r="D23" s="197"/>
      <c r="E23" s="213"/>
      <c r="F23" s="168"/>
      <c r="G23" s="237"/>
      <c r="H23" s="283"/>
      <c r="I23" s="206"/>
      <c r="J23" s="197"/>
      <c r="K23" s="181"/>
      <c r="L23" s="206">
        <v>95</v>
      </c>
      <c r="M23" s="237"/>
      <c r="N23" s="214"/>
      <c r="O23" s="210">
        <f t="shared" si="4"/>
        <v>95</v>
      </c>
      <c r="P23" s="211"/>
    </row>
    <row r="24" spans="1:16" ht="12">
      <c r="A24" s="129" t="s">
        <v>38</v>
      </c>
      <c r="B24" s="110"/>
      <c r="C24" s="210"/>
      <c r="D24" s="197"/>
      <c r="E24" s="213"/>
      <c r="F24" s="206"/>
      <c r="G24" s="237"/>
      <c r="H24" s="283"/>
      <c r="I24" s="206"/>
      <c r="J24" s="182"/>
      <c r="K24" s="235">
        <v>52</v>
      </c>
      <c r="L24" s="168"/>
      <c r="M24" s="237">
        <f t="shared" si="6"/>
        <v>-1</v>
      </c>
      <c r="N24" s="214">
        <f t="shared" si="3"/>
        <v>52</v>
      </c>
      <c r="O24" s="210"/>
      <c r="P24" s="211">
        <f t="shared" si="1"/>
        <v>-1</v>
      </c>
    </row>
    <row r="25" spans="1:16" ht="12">
      <c r="A25" s="129" t="s">
        <v>39</v>
      </c>
      <c r="B25" s="213"/>
      <c r="C25" s="210"/>
      <c r="D25" s="197"/>
      <c r="E25" s="213"/>
      <c r="F25" s="206"/>
      <c r="G25" s="237"/>
      <c r="H25" s="283"/>
      <c r="I25" s="206"/>
      <c r="J25" s="182"/>
      <c r="K25" s="181">
        <v>4</v>
      </c>
      <c r="L25" s="206"/>
      <c r="M25" s="237">
        <f t="shared" si="6"/>
        <v>-1</v>
      </c>
      <c r="N25" s="214">
        <f t="shared" si="3"/>
        <v>4</v>
      </c>
      <c r="O25" s="210"/>
      <c r="P25" s="211">
        <f t="shared" si="1"/>
        <v>-1</v>
      </c>
    </row>
    <row r="26" spans="1:16" ht="12">
      <c r="A26" s="129" t="s">
        <v>40</v>
      </c>
      <c r="B26" s="110">
        <v>1376</v>
      </c>
      <c r="C26" s="210">
        <v>1739</v>
      </c>
      <c r="D26" s="197">
        <f t="shared" si="2"/>
        <v>0.26380813953488375</v>
      </c>
      <c r="E26" s="213">
        <v>568</v>
      </c>
      <c r="F26" s="215">
        <v>452</v>
      </c>
      <c r="G26" s="237">
        <f t="shared" si="0"/>
        <v>-0.20422535211267606</v>
      </c>
      <c r="H26" s="283">
        <v>152</v>
      </c>
      <c r="I26" s="168"/>
      <c r="J26" s="197"/>
      <c r="K26" s="235">
        <v>68</v>
      </c>
      <c r="L26" s="168">
        <v>8</v>
      </c>
      <c r="M26" s="237">
        <f t="shared" si="6"/>
        <v>-0.8823529411764706</v>
      </c>
      <c r="N26" s="214">
        <f t="shared" si="3"/>
        <v>2164</v>
      </c>
      <c r="O26" s="210">
        <f t="shared" si="4"/>
        <v>2199</v>
      </c>
      <c r="P26" s="211">
        <f t="shared" si="1"/>
        <v>0.016173752310536044</v>
      </c>
    </row>
    <row r="27" spans="1:16" ht="12">
      <c r="A27" s="129" t="s">
        <v>41</v>
      </c>
      <c r="B27" s="110">
        <v>777</v>
      </c>
      <c r="C27" s="210">
        <v>882</v>
      </c>
      <c r="D27" s="197">
        <f t="shared" si="2"/>
        <v>0.13513513513513514</v>
      </c>
      <c r="E27" s="213">
        <v>92</v>
      </c>
      <c r="F27" s="215">
        <v>63</v>
      </c>
      <c r="G27" s="237">
        <f t="shared" si="0"/>
        <v>-0.31521739130434784</v>
      </c>
      <c r="H27" s="283"/>
      <c r="I27" s="206"/>
      <c r="J27" s="197"/>
      <c r="K27" s="235">
        <v>21</v>
      </c>
      <c r="L27" s="168">
        <v>110</v>
      </c>
      <c r="M27" s="237">
        <f t="shared" si="6"/>
        <v>4.238095238095238</v>
      </c>
      <c r="N27" s="214">
        <f t="shared" si="3"/>
        <v>890</v>
      </c>
      <c r="O27" s="210">
        <f t="shared" si="4"/>
        <v>1055</v>
      </c>
      <c r="P27" s="211">
        <f t="shared" si="1"/>
        <v>0.1853932584269663</v>
      </c>
    </row>
    <row r="28" spans="1:16" ht="12">
      <c r="A28" s="129" t="s">
        <v>42</v>
      </c>
      <c r="B28" s="110">
        <v>18</v>
      </c>
      <c r="C28" s="210"/>
      <c r="D28" s="197">
        <f t="shared" si="2"/>
        <v>-1</v>
      </c>
      <c r="E28" s="213">
        <v>2</v>
      </c>
      <c r="F28" s="206"/>
      <c r="G28" s="237"/>
      <c r="H28" s="283"/>
      <c r="I28" s="206"/>
      <c r="J28" s="197"/>
      <c r="K28" s="235">
        <v>18</v>
      </c>
      <c r="L28" s="168">
        <v>54</v>
      </c>
      <c r="M28" s="237">
        <f t="shared" si="6"/>
        <v>2</v>
      </c>
      <c r="N28" s="214">
        <f t="shared" si="3"/>
        <v>38</v>
      </c>
      <c r="O28" s="210">
        <f t="shared" si="4"/>
        <v>54</v>
      </c>
      <c r="P28" s="211">
        <f t="shared" si="1"/>
        <v>0.42105263157894735</v>
      </c>
    </row>
    <row r="29" spans="1:16" ht="12">
      <c r="A29" s="129" t="s">
        <v>158</v>
      </c>
      <c r="B29" s="110"/>
      <c r="C29" s="210">
        <v>20</v>
      </c>
      <c r="D29" s="197"/>
      <c r="E29" s="235"/>
      <c r="F29" s="206"/>
      <c r="G29" s="237"/>
      <c r="H29" s="283"/>
      <c r="I29" s="206"/>
      <c r="J29" s="197"/>
      <c r="K29" s="235"/>
      <c r="L29" s="206"/>
      <c r="M29" s="237"/>
      <c r="N29" s="214"/>
      <c r="O29" s="210">
        <f t="shared" si="4"/>
        <v>20</v>
      </c>
      <c r="P29" s="211"/>
    </row>
    <row r="30" spans="1:16" ht="12">
      <c r="A30" s="129" t="s">
        <v>43</v>
      </c>
      <c r="B30" s="110"/>
      <c r="C30" s="210"/>
      <c r="D30" s="197"/>
      <c r="E30" s="213">
        <v>8</v>
      </c>
      <c r="F30" s="206"/>
      <c r="G30" s="237">
        <f t="shared" si="0"/>
        <v>-1</v>
      </c>
      <c r="H30" s="283"/>
      <c r="I30" s="206"/>
      <c r="J30" s="182"/>
      <c r="K30" s="235">
        <v>22</v>
      </c>
      <c r="L30" s="168"/>
      <c r="M30" s="237">
        <f t="shared" si="6"/>
        <v>-1</v>
      </c>
      <c r="N30" s="214">
        <f t="shared" si="3"/>
        <v>30</v>
      </c>
      <c r="O30" s="210"/>
      <c r="P30" s="211">
        <f t="shared" si="1"/>
        <v>-1</v>
      </c>
    </row>
    <row r="31" spans="1:16" ht="12">
      <c r="A31" s="129" t="s">
        <v>44</v>
      </c>
      <c r="B31" s="110">
        <v>1762</v>
      </c>
      <c r="C31" s="210">
        <v>1921</v>
      </c>
      <c r="D31" s="197">
        <f t="shared" si="2"/>
        <v>0.09023836549375709</v>
      </c>
      <c r="E31" s="213">
        <v>662</v>
      </c>
      <c r="F31" s="215">
        <v>575</v>
      </c>
      <c r="G31" s="237">
        <f t="shared" si="0"/>
        <v>-0.13141993957703926</v>
      </c>
      <c r="H31" s="283">
        <v>94</v>
      </c>
      <c r="I31" s="206">
        <v>388</v>
      </c>
      <c r="J31" s="197">
        <f>(I31-H31)/H31</f>
        <v>3.127659574468085</v>
      </c>
      <c r="K31" s="235">
        <v>54</v>
      </c>
      <c r="L31" s="168">
        <v>10</v>
      </c>
      <c r="M31" s="237">
        <f t="shared" si="6"/>
        <v>-0.8148148148148148</v>
      </c>
      <c r="N31" s="214">
        <f t="shared" si="3"/>
        <v>2572</v>
      </c>
      <c r="O31" s="210">
        <f t="shared" si="4"/>
        <v>2894</v>
      </c>
      <c r="P31" s="211">
        <f t="shared" si="1"/>
        <v>0.12519440124416797</v>
      </c>
    </row>
    <row r="32" spans="1:16" ht="12">
      <c r="A32" s="129" t="s">
        <v>45</v>
      </c>
      <c r="B32" s="110">
        <v>13</v>
      </c>
      <c r="C32" s="210"/>
      <c r="D32" s="197">
        <f t="shared" si="2"/>
        <v>-1</v>
      </c>
      <c r="E32" s="213">
        <v>4</v>
      </c>
      <c r="F32" s="215"/>
      <c r="G32" s="237"/>
      <c r="H32" s="283"/>
      <c r="I32" s="206"/>
      <c r="J32" s="182"/>
      <c r="K32" s="235">
        <v>60</v>
      </c>
      <c r="L32" s="168">
        <v>58</v>
      </c>
      <c r="M32" s="237">
        <f t="shared" si="6"/>
        <v>-0.03333333333333333</v>
      </c>
      <c r="N32" s="214">
        <f t="shared" si="3"/>
        <v>77</v>
      </c>
      <c r="O32" s="210">
        <f t="shared" si="4"/>
        <v>58</v>
      </c>
      <c r="P32" s="211">
        <f t="shared" si="1"/>
        <v>-0.24675324675324675</v>
      </c>
    </row>
    <row r="33" spans="1:16" ht="12">
      <c r="A33" s="129" t="s">
        <v>46</v>
      </c>
      <c r="B33" s="110">
        <v>335</v>
      </c>
      <c r="C33" s="210">
        <v>512</v>
      </c>
      <c r="D33" s="197">
        <f t="shared" si="2"/>
        <v>0.5283582089552239</v>
      </c>
      <c r="E33" s="235">
        <v>43</v>
      </c>
      <c r="F33" s="168"/>
      <c r="G33" s="237">
        <f t="shared" si="0"/>
        <v>-1</v>
      </c>
      <c r="H33" s="283"/>
      <c r="I33" s="206"/>
      <c r="J33" s="197"/>
      <c r="K33" s="110">
        <v>221</v>
      </c>
      <c r="L33" s="168">
        <v>286</v>
      </c>
      <c r="M33" s="237">
        <f t="shared" si="6"/>
        <v>0.29411764705882354</v>
      </c>
      <c r="N33" s="214">
        <f t="shared" si="3"/>
        <v>599</v>
      </c>
      <c r="O33" s="210">
        <f t="shared" si="4"/>
        <v>798</v>
      </c>
      <c r="P33" s="211">
        <f t="shared" si="1"/>
        <v>0.332220367278798</v>
      </c>
    </row>
    <row r="34" spans="1:16" ht="12">
      <c r="A34" s="129" t="s">
        <v>149</v>
      </c>
      <c r="B34" s="110"/>
      <c r="C34" s="210"/>
      <c r="D34" s="197"/>
      <c r="E34" s="213"/>
      <c r="F34" s="215"/>
      <c r="G34" s="237"/>
      <c r="H34" s="283"/>
      <c r="I34" s="206"/>
      <c r="J34" s="182"/>
      <c r="K34" s="235"/>
      <c r="L34" s="168"/>
      <c r="M34" s="237"/>
      <c r="N34" s="214"/>
      <c r="O34" s="210"/>
      <c r="P34" s="211"/>
    </row>
    <row r="35" spans="1:16" ht="12">
      <c r="A35" s="129" t="s">
        <v>47</v>
      </c>
      <c r="B35" s="110">
        <v>49</v>
      </c>
      <c r="C35" s="210">
        <v>416</v>
      </c>
      <c r="D35" s="197">
        <f t="shared" si="2"/>
        <v>7.489795918367347</v>
      </c>
      <c r="E35" s="235">
        <v>83</v>
      </c>
      <c r="F35" s="215">
        <v>64</v>
      </c>
      <c r="G35" s="237">
        <f t="shared" si="0"/>
        <v>-0.2289156626506024</v>
      </c>
      <c r="H35" s="283"/>
      <c r="I35" s="206"/>
      <c r="J35" s="182"/>
      <c r="K35" s="235">
        <v>84</v>
      </c>
      <c r="L35" s="168">
        <v>81</v>
      </c>
      <c r="M35" s="237">
        <f t="shared" si="6"/>
        <v>-0.03571428571428571</v>
      </c>
      <c r="N35" s="214">
        <f t="shared" si="3"/>
        <v>216</v>
      </c>
      <c r="O35" s="210">
        <f t="shared" si="4"/>
        <v>561</v>
      </c>
      <c r="P35" s="211">
        <f t="shared" si="1"/>
        <v>1.5972222222222223</v>
      </c>
    </row>
    <row r="36" spans="1:16" ht="12">
      <c r="A36" s="129" t="s">
        <v>48</v>
      </c>
      <c r="B36" s="110">
        <v>350</v>
      </c>
      <c r="C36" s="210">
        <v>436</v>
      </c>
      <c r="D36" s="197">
        <f t="shared" si="2"/>
        <v>0.24571428571428572</v>
      </c>
      <c r="E36" s="235">
        <v>32</v>
      </c>
      <c r="F36" s="215">
        <v>27</v>
      </c>
      <c r="G36" s="211">
        <f aca="true" t="shared" si="7" ref="G36:G44">(F36-E36)/E36</f>
        <v>-0.15625</v>
      </c>
      <c r="H36" s="283"/>
      <c r="I36" s="206"/>
      <c r="J36" s="182"/>
      <c r="K36" s="235">
        <v>120</v>
      </c>
      <c r="L36" s="168">
        <v>137</v>
      </c>
      <c r="M36" s="237">
        <f t="shared" si="6"/>
        <v>0.14166666666666666</v>
      </c>
      <c r="N36" s="214">
        <f t="shared" si="3"/>
        <v>502</v>
      </c>
      <c r="O36" s="210">
        <f t="shared" si="4"/>
        <v>600</v>
      </c>
      <c r="P36" s="211">
        <f t="shared" si="1"/>
        <v>0.1952191235059761</v>
      </c>
    </row>
    <row r="37" spans="1:16" ht="12">
      <c r="A37" s="129" t="s">
        <v>49</v>
      </c>
      <c r="B37" s="110">
        <v>509</v>
      </c>
      <c r="C37" s="210">
        <v>534</v>
      </c>
      <c r="D37" s="197">
        <f t="shared" si="2"/>
        <v>0.04911591355599214</v>
      </c>
      <c r="E37" s="235">
        <v>94</v>
      </c>
      <c r="F37" s="215">
        <v>136</v>
      </c>
      <c r="G37" s="211">
        <f t="shared" si="7"/>
        <v>0.44680851063829785</v>
      </c>
      <c r="H37" s="283">
        <v>5</v>
      </c>
      <c r="I37" s="168"/>
      <c r="J37" s="182"/>
      <c r="K37" s="235">
        <v>25</v>
      </c>
      <c r="L37" s="168">
        <v>6</v>
      </c>
      <c r="M37" s="237">
        <f t="shared" si="6"/>
        <v>-0.76</v>
      </c>
      <c r="N37" s="214">
        <f t="shared" si="3"/>
        <v>633</v>
      </c>
      <c r="O37" s="210">
        <f t="shared" si="4"/>
        <v>676</v>
      </c>
      <c r="P37" s="211">
        <f t="shared" si="1"/>
        <v>0.0679304897314376</v>
      </c>
    </row>
    <row r="38" spans="1:16" ht="12">
      <c r="A38" s="129" t="s">
        <v>50</v>
      </c>
      <c r="B38" s="110">
        <v>652</v>
      </c>
      <c r="C38" s="210">
        <v>552</v>
      </c>
      <c r="D38" s="197">
        <f t="shared" si="2"/>
        <v>-0.15337423312883436</v>
      </c>
      <c r="E38" s="110">
        <v>40</v>
      </c>
      <c r="F38" s="215">
        <v>164</v>
      </c>
      <c r="G38" s="211">
        <f t="shared" si="7"/>
        <v>3.1</v>
      </c>
      <c r="H38" s="283">
        <v>8</v>
      </c>
      <c r="I38" s="206"/>
      <c r="J38" s="182"/>
      <c r="K38" s="235">
        <v>12</v>
      </c>
      <c r="L38" s="168">
        <v>33</v>
      </c>
      <c r="M38" s="237">
        <f t="shared" si="6"/>
        <v>1.75</v>
      </c>
      <c r="N38" s="214">
        <f t="shared" si="3"/>
        <v>712</v>
      </c>
      <c r="O38" s="210">
        <f t="shared" si="4"/>
        <v>749</v>
      </c>
      <c r="P38" s="211">
        <f t="shared" si="1"/>
        <v>0.05196629213483146</v>
      </c>
    </row>
    <row r="39" spans="1:16" ht="12">
      <c r="A39" s="129" t="s">
        <v>51</v>
      </c>
      <c r="B39" s="110">
        <v>1671</v>
      </c>
      <c r="C39" s="210">
        <v>1671</v>
      </c>
      <c r="D39" s="197">
        <f t="shared" si="2"/>
        <v>0</v>
      </c>
      <c r="E39" s="110">
        <v>490</v>
      </c>
      <c r="F39" s="215">
        <v>508</v>
      </c>
      <c r="G39" s="211">
        <f t="shared" si="7"/>
        <v>0.036734693877551024</v>
      </c>
      <c r="H39" s="283">
        <v>15</v>
      </c>
      <c r="I39" s="206"/>
      <c r="J39" s="182"/>
      <c r="K39" s="235">
        <v>197</v>
      </c>
      <c r="L39" s="168">
        <v>415</v>
      </c>
      <c r="M39" s="237">
        <f t="shared" si="6"/>
        <v>1.1065989847715736</v>
      </c>
      <c r="N39" s="214">
        <f t="shared" si="3"/>
        <v>2373</v>
      </c>
      <c r="O39" s="210">
        <f t="shared" si="4"/>
        <v>2594</v>
      </c>
      <c r="P39" s="211">
        <f t="shared" si="1"/>
        <v>0.09313105773282765</v>
      </c>
    </row>
    <row r="40" spans="1:16" ht="12">
      <c r="A40" s="129" t="s">
        <v>52</v>
      </c>
      <c r="B40" s="110">
        <v>536</v>
      </c>
      <c r="C40" s="210">
        <v>600</v>
      </c>
      <c r="D40" s="197">
        <f t="shared" si="2"/>
        <v>0.11940298507462686</v>
      </c>
      <c r="E40" s="110">
        <v>124</v>
      </c>
      <c r="F40" s="215">
        <v>68</v>
      </c>
      <c r="G40" s="211">
        <f t="shared" si="7"/>
        <v>-0.45161290322580644</v>
      </c>
      <c r="H40" s="283">
        <v>12</v>
      </c>
      <c r="I40" s="206"/>
      <c r="J40" s="182"/>
      <c r="K40" s="235">
        <v>20</v>
      </c>
      <c r="L40" s="168"/>
      <c r="M40" s="237">
        <f t="shared" si="6"/>
        <v>-1</v>
      </c>
      <c r="N40" s="214">
        <f t="shared" si="3"/>
        <v>692</v>
      </c>
      <c r="O40" s="210">
        <f t="shared" si="4"/>
        <v>668</v>
      </c>
      <c r="P40" s="211">
        <f t="shared" si="1"/>
        <v>-0.03468208092485549</v>
      </c>
    </row>
    <row r="41" spans="1:16" ht="12">
      <c r="A41" s="129" t="s">
        <v>53</v>
      </c>
      <c r="B41" s="110">
        <v>1019</v>
      </c>
      <c r="C41" s="210">
        <v>1044</v>
      </c>
      <c r="D41" s="197">
        <f t="shared" si="2"/>
        <v>0.02453385672227674</v>
      </c>
      <c r="E41" s="110">
        <v>243</v>
      </c>
      <c r="F41" s="215">
        <v>296</v>
      </c>
      <c r="G41" s="211">
        <f t="shared" si="7"/>
        <v>0.21810699588477367</v>
      </c>
      <c r="H41" s="283">
        <v>9</v>
      </c>
      <c r="I41" s="168"/>
      <c r="J41" s="197">
        <f>(I41-H41)/H41</f>
        <v>-1</v>
      </c>
      <c r="K41" s="235">
        <v>38</v>
      </c>
      <c r="L41" s="168">
        <v>44</v>
      </c>
      <c r="M41" s="237">
        <f t="shared" si="6"/>
        <v>0.15789473684210525</v>
      </c>
      <c r="N41" s="214">
        <f t="shared" si="3"/>
        <v>1309</v>
      </c>
      <c r="O41" s="210">
        <f t="shared" si="4"/>
        <v>1384</v>
      </c>
      <c r="P41" s="211">
        <f t="shared" si="1"/>
        <v>0.057295645530939646</v>
      </c>
    </row>
    <row r="42" spans="1:16" ht="12">
      <c r="A42" s="129" t="s">
        <v>55</v>
      </c>
      <c r="B42" s="110">
        <v>314</v>
      </c>
      <c r="C42" s="210">
        <v>348</v>
      </c>
      <c r="D42" s="197">
        <f t="shared" si="2"/>
        <v>0.10828025477707007</v>
      </c>
      <c r="E42" s="235">
        <v>96</v>
      </c>
      <c r="F42" s="168">
        <v>49</v>
      </c>
      <c r="G42" s="211">
        <f t="shared" si="7"/>
        <v>-0.4895833333333333</v>
      </c>
      <c r="H42" s="283">
        <v>15</v>
      </c>
      <c r="I42" s="168"/>
      <c r="J42" s="197">
        <f>(I42-H42)/H42</f>
        <v>-1</v>
      </c>
      <c r="K42" s="235">
        <v>157</v>
      </c>
      <c r="L42" s="168">
        <v>124</v>
      </c>
      <c r="M42" s="237">
        <f t="shared" si="6"/>
        <v>-0.21019108280254778</v>
      </c>
      <c r="N42" s="214">
        <f t="shared" si="3"/>
        <v>582</v>
      </c>
      <c r="O42" s="210">
        <f t="shared" si="4"/>
        <v>521</v>
      </c>
      <c r="P42" s="211">
        <f t="shared" si="1"/>
        <v>-0.10481099656357389</v>
      </c>
    </row>
    <row r="43" spans="1:16" ht="12">
      <c r="A43" s="129" t="s">
        <v>54</v>
      </c>
      <c r="B43" s="110">
        <v>792</v>
      </c>
      <c r="C43" s="210">
        <v>863</v>
      </c>
      <c r="D43" s="197">
        <f t="shared" si="2"/>
        <v>0.08964646464646464</v>
      </c>
      <c r="E43" s="235">
        <v>24</v>
      </c>
      <c r="F43" s="168"/>
      <c r="G43" s="211">
        <f t="shared" si="7"/>
        <v>-1</v>
      </c>
      <c r="H43" s="283">
        <v>43</v>
      </c>
      <c r="I43" s="206">
        <v>64</v>
      </c>
      <c r="J43" s="197">
        <f>(I43-H43)/H43</f>
        <v>0.4883720930232558</v>
      </c>
      <c r="K43" s="235">
        <v>42</v>
      </c>
      <c r="L43" s="168">
        <v>28</v>
      </c>
      <c r="M43" s="237">
        <f t="shared" si="6"/>
        <v>-0.3333333333333333</v>
      </c>
      <c r="N43" s="214">
        <f t="shared" si="3"/>
        <v>901</v>
      </c>
      <c r="O43" s="210">
        <f t="shared" si="4"/>
        <v>955</v>
      </c>
      <c r="P43" s="211">
        <f t="shared" si="1"/>
        <v>0.05993340732519423</v>
      </c>
    </row>
    <row r="44" spans="1:16" ht="12">
      <c r="A44" s="129" t="s">
        <v>56</v>
      </c>
      <c r="B44" s="110">
        <v>634</v>
      </c>
      <c r="C44" s="210">
        <v>643</v>
      </c>
      <c r="D44" s="197">
        <f t="shared" si="2"/>
        <v>0.014195583596214511</v>
      </c>
      <c r="E44" s="235">
        <v>426</v>
      </c>
      <c r="F44" s="215">
        <v>436</v>
      </c>
      <c r="G44" s="211">
        <f t="shared" si="7"/>
        <v>0.023474178403755867</v>
      </c>
      <c r="H44" s="283">
        <v>12</v>
      </c>
      <c r="I44" s="168"/>
      <c r="J44" s="197">
        <f>(I44-H44)/H44</f>
        <v>-1</v>
      </c>
      <c r="K44" s="235">
        <v>51</v>
      </c>
      <c r="L44" s="168">
        <v>6</v>
      </c>
      <c r="M44" s="237">
        <f t="shared" si="6"/>
        <v>-0.8823529411764706</v>
      </c>
      <c r="N44" s="214">
        <f t="shared" si="3"/>
        <v>1123</v>
      </c>
      <c r="O44" s="210">
        <f t="shared" si="4"/>
        <v>1085</v>
      </c>
      <c r="P44" s="211">
        <f t="shared" si="1"/>
        <v>-0.03383793410507569</v>
      </c>
    </row>
    <row r="45" spans="1:16" ht="12">
      <c r="A45" s="129" t="s">
        <v>105</v>
      </c>
      <c r="B45" s="235"/>
      <c r="C45" s="210"/>
      <c r="D45" s="197"/>
      <c r="E45" s="213"/>
      <c r="F45" s="210"/>
      <c r="G45" s="211"/>
      <c r="H45" s="283"/>
      <c r="I45" s="206"/>
      <c r="J45" s="197"/>
      <c r="K45" s="213"/>
      <c r="L45" s="206"/>
      <c r="M45" s="237"/>
      <c r="N45" s="214"/>
      <c r="O45" s="210"/>
      <c r="P45" s="211"/>
    </row>
    <row r="46" spans="1:16" ht="12">
      <c r="A46" s="407" t="s">
        <v>57</v>
      </c>
      <c r="B46" s="392">
        <f>SUM(B9:B45)</f>
        <v>17253</v>
      </c>
      <c r="C46" s="379">
        <f>SUM(C9:C45)</f>
        <v>18715</v>
      </c>
      <c r="D46" s="384">
        <f t="shared" si="2"/>
        <v>0.08473888599084217</v>
      </c>
      <c r="E46" s="392">
        <f>SUM(E9:E45)</f>
        <v>5149</v>
      </c>
      <c r="F46" s="379">
        <f>SUM(F9:F45)</f>
        <v>5011</v>
      </c>
      <c r="G46" s="381">
        <f>(F46-E46)/E46</f>
        <v>-0.026801320644785395</v>
      </c>
      <c r="H46" s="385">
        <f>SUM(H9:H45)</f>
        <v>550</v>
      </c>
      <c r="I46" s="380">
        <f>SUM(I9:I45)</f>
        <v>554</v>
      </c>
      <c r="J46" s="384">
        <f>(I46-H46)/H46</f>
        <v>0.007272727272727273</v>
      </c>
      <c r="K46" s="392">
        <f>SUM(K9:K45)</f>
        <v>2370</v>
      </c>
      <c r="L46" s="379">
        <f>SUM(L9:L45)</f>
        <v>2502</v>
      </c>
      <c r="M46" s="381">
        <f>(L46-K46)/K46</f>
        <v>0.05569620253164557</v>
      </c>
      <c r="N46" s="395">
        <f>SUM(N9:N45)</f>
        <v>25322</v>
      </c>
      <c r="O46" s="379">
        <f>SUM(O9:O45)</f>
        <v>26782</v>
      </c>
      <c r="P46" s="381">
        <f t="shared" si="1"/>
        <v>0.05765737303530527</v>
      </c>
    </row>
    <row r="47" spans="1:16" ht="12">
      <c r="A47" s="408" t="s">
        <v>8</v>
      </c>
      <c r="B47" s="392"/>
      <c r="C47" s="379">
        <v>154</v>
      </c>
      <c r="D47" s="384"/>
      <c r="E47" s="392"/>
      <c r="F47" s="379"/>
      <c r="G47" s="381"/>
      <c r="H47" s="385"/>
      <c r="I47" s="382"/>
      <c r="J47" s="384"/>
      <c r="K47" s="392"/>
      <c r="L47" s="379">
        <v>39</v>
      </c>
      <c r="M47" s="381"/>
      <c r="N47" s="395"/>
      <c r="O47" s="379">
        <f>SUM(C47+F47+I47+L47)</f>
        <v>193</v>
      </c>
      <c r="P47" s="381"/>
    </row>
    <row r="48" spans="1:16" ht="12">
      <c r="A48" s="204" t="s">
        <v>58</v>
      </c>
      <c r="B48" s="205"/>
      <c r="C48" s="210"/>
      <c r="D48" s="209"/>
      <c r="E48" s="205"/>
      <c r="F48" s="206"/>
      <c r="G48" s="207"/>
      <c r="H48" s="208"/>
      <c r="I48" s="206"/>
      <c r="J48" s="209"/>
      <c r="K48" s="205"/>
      <c r="L48" s="206"/>
      <c r="M48" s="207"/>
      <c r="N48" s="214"/>
      <c r="O48" s="206"/>
      <c r="P48" s="207"/>
    </row>
    <row r="49" spans="1:16" ht="12">
      <c r="A49" s="129" t="s">
        <v>59</v>
      </c>
      <c r="B49" s="110">
        <v>614</v>
      </c>
      <c r="C49" s="210">
        <v>408</v>
      </c>
      <c r="D49" s="197">
        <f t="shared" si="2"/>
        <v>-0.3355048859934853</v>
      </c>
      <c r="E49" s="235">
        <v>894</v>
      </c>
      <c r="F49" s="215">
        <v>900</v>
      </c>
      <c r="G49" s="219">
        <f aca="true" t="shared" si="8" ref="G49:G63">(F49-E49)/E49</f>
        <v>0.006711409395973154</v>
      </c>
      <c r="H49" s="449">
        <v>107</v>
      </c>
      <c r="I49" s="168">
        <v>69</v>
      </c>
      <c r="J49" s="197">
        <f>(I49-H49)/H49</f>
        <v>-0.35514018691588783</v>
      </c>
      <c r="K49" s="235">
        <v>56</v>
      </c>
      <c r="L49" s="168">
        <v>57</v>
      </c>
      <c r="M49" s="237">
        <f>(L49-K49)/K49</f>
        <v>0.017857142857142856</v>
      </c>
      <c r="N49" s="214">
        <f aca="true" t="shared" si="9" ref="N49:N62">SUM(B49+E49+H49+K49)</f>
        <v>1671</v>
      </c>
      <c r="O49" s="210">
        <f>SUM(C49+F49+I49+L49)</f>
        <v>1434</v>
      </c>
      <c r="P49" s="219">
        <f aca="true" t="shared" si="10" ref="P49:P63">(O49-N49)/N49</f>
        <v>-0.14183123877917414</v>
      </c>
    </row>
    <row r="50" spans="1:16" ht="12">
      <c r="A50" s="129" t="s">
        <v>5</v>
      </c>
      <c r="B50" s="110"/>
      <c r="C50" s="210"/>
      <c r="D50" s="197"/>
      <c r="E50" s="213"/>
      <c r="F50" s="215"/>
      <c r="G50" s="219"/>
      <c r="H50" s="283"/>
      <c r="I50" s="220"/>
      <c r="J50" s="221"/>
      <c r="K50" s="181"/>
      <c r="L50" s="206"/>
      <c r="M50" s="219"/>
      <c r="N50" s="214"/>
      <c r="O50" s="210"/>
      <c r="P50" s="219"/>
    </row>
    <row r="51" spans="1:16" ht="12">
      <c r="A51" s="129" t="s">
        <v>60</v>
      </c>
      <c r="B51" s="110">
        <v>84</v>
      </c>
      <c r="C51" s="210">
        <v>72</v>
      </c>
      <c r="D51" s="197">
        <f t="shared" si="2"/>
        <v>-0.14285714285714285</v>
      </c>
      <c r="E51" s="235">
        <v>162</v>
      </c>
      <c r="F51" s="215">
        <v>141</v>
      </c>
      <c r="G51" s="219">
        <f t="shared" si="8"/>
        <v>-0.12962962962962962</v>
      </c>
      <c r="H51" s="283">
        <v>6</v>
      </c>
      <c r="I51" s="220"/>
      <c r="J51" s="221"/>
      <c r="K51" s="181">
        <v>6</v>
      </c>
      <c r="L51" s="206"/>
      <c r="M51" s="219"/>
      <c r="N51" s="214">
        <f t="shared" si="9"/>
        <v>258</v>
      </c>
      <c r="O51" s="210">
        <f aca="true" t="shared" si="11" ref="O51:O62">SUM(C51+F51+I51+L51)</f>
        <v>213</v>
      </c>
      <c r="P51" s="219">
        <f t="shared" si="10"/>
        <v>-0.1744186046511628</v>
      </c>
    </row>
    <row r="52" spans="1:16" ht="12">
      <c r="A52" s="129" t="s">
        <v>61</v>
      </c>
      <c r="B52" s="110">
        <v>707</v>
      </c>
      <c r="C52" s="210">
        <v>548</v>
      </c>
      <c r="D52" s="197">
        <f t="shared" si="2"/>
        <v>-0.2248939179632249</v>
      </c>
      <c r="E52" s="110">
        <v>681</v>
      </c>
      <c r="F52" s="215">
        <v>586</v>
      </c>
      <c r="G52" s="219">
        <f t="shared" si="8"/>
        <v>-0.1395007342143906</v>
      </c>
      <c r="H52" s="283">
        <v>24</v>
      </c>
      <c r="I52" s="220"/>
      <c r="J52" s="221"/>
      <c r="K52" s="235">
        <v>140</v>
      </c>
      <c r="L52" s="168">
        <v>50</v>
      </c>
      <c r="M52" s="237">
        <f aca="true" t="shared" si="12" ref="M52:M62">(L52-K52)/K52</f>
        <v>-0.6428571428571429</v>
      </c>
      <c r="N52" s="214">
        <f t="shared" si="9"/>
        <v>1552</v>
      </c>
      <c r="O52" s="210">
        <f t="shared" si="11"/>
        <v>1184</v>
      </c>
      <c r="P52" s="219">
        <f t="shared" si="10"/>
        <v>-0.23711340206185566</v>
      </c>
    </row>
    <row r="53" spans="1:16" ht="12">
      <c r="A53" s="129" t="s">
        <v>62</v>
      </c>
      <c r="B53" s="110">
        <v>450</v>
      </c>
      <c r="C53" s="210">
        <v>408</v>
      </c>
      <c r="D53" s="197">
        <f t="shared" si="2"/>
        <v>-0.09333333333333334</v>
      </c>
      <c r="E53" s="110">
        <v>850</v>
      </c>
      <c r="F53" s="215">
        <v>926</v>
      </c>
      <c r="G53" s="219">
        <f t="shared" si="8"/>
        <v>0.08941176470588236</v>
      </c>
      <c r="H53" s="449">
        <v>98</v>
      </c>
      <c r="I53" s="220"/>
      <c r="J53" s="197">
        <f>(I53-H53)/H53</f>
        <v>-1</v>
      </c>
      <c r="K53" s="235">
        <v>91</v>
      </c>
      <c r="L53" s="168">
        <v>39</v>
      </c>
      <c r="M53" s="237">
        <f t="shared" si="12"/>
        <v>-0.5714285714285714</v>
      </c>
      <c r="N53" s="214">
        <f t="shared" si="9"/>
        <v>1489</v>
      </c>
      <c r="O53" s="210">
        <f t="shared" si="11"/>
        <v>1373</v>
      </c>
      <c r="P53" s="219">
        <f t="shared" si="10"/>
        <v>-0.07790463398253862</v>
      </c>
    </row>
    <row r="54" spans="1:16" ht="12">
      <c r="A54" s="129" t="s">
        <v>63</v>
      </c>
      <c r="B54" s="110">
        <v>123</v>
      </c>
      <c r="C54" s="210">
        <v>99</v>
      </c>
      <c r="D54" s="197">
        <f t="shared" si="2"/>
        <v>-0.1951219512195122</v>
      </c>
      <c r="E54" s="110">
        <v>261</v>
      </c>
      <c r="F54" s="215">
        <v>294</v>
      </c>
      <c r="G54" s="219">
        <f t="shared" si="8"/>
        <v>0.12643678160919541</v>
      </c>
      <c r="H54" s="449">
        <v>64</v>
      </c>
      <c r="I54" s="220"/>
      <c r="J54" s="197">
        <f>(I54-H54)/H54</f>
        <v>-1</v>
      </c>
      <c r="K54" s="235">
        <v>3</v>
      </c>
      <c r="L54" s="206"/>
      <c r="M54" s="237"/>
      <c r="N54" s="214">
        <f t="shared" si="9"/>
        <v>451</v>
      </c>
      <c r="O54" s="210">
        <f t="shared" si="11"/>
        <v>393</v>
      </c>
      <c r="P54" s="219">
        <f t="shared" si="10"/>
        <v>-0.1286031042128603</v>
      </c>
    </row>
    <row r="55" spans="1:16" ht="12">
      <c r="A55" s="129" t="s">
        <v>64</v>
      </c>
      <c r="B55" s="110"/>
      <c r="C55" s="210"/>
      <c r="D55" s="197"/>
      <c r="E55" s="110">
        <v>90</v>
      </c>
      <c r="F55" s="215">
        <v>60</v>
      </c>
      <c r="G55" s="219">
        <f t="shared" si="8"/>
        <v>-0.3333333333333333</v>
      </c>
      <c r="H55" s="283"/>
      <c r="I55" s="220">
        <v>15</v>
      </c>
      <c r="J55" s="221"/>
      <c r="K55" s="235">
        <v>68</v>
      </c>
      <c r="L55" s="168">
        <v>9</v>
      </c>
      <c r="M55" s="237">
        <f t="shared" si="12"/>
        <v>-0.8676470588235294</v>
      </c>
      <c r="N55" s="214">
        <f t="shared" si="9"/>
        <v>158</v>
      </c>
      <c r="O55" s="210">
        <f t="shared" si="11"/>
        <v>84</v>
      </c>
      <c r="P55" s="219">
        <f t="shared" si="10"/>
        <v>-0.46835443037974683</v>
      </c>
    </row>
    <row r="56" spans="1:16" ht="12">
      <c r="A56" s="129" t="s">
        <v>65</v>
      </c>
      <c r="B56" s="110">
        <v>626</v>
      </c>
      <c r="C56" s="210">
        <v>614</v>
      </c>
      <c r="D56" s="197">
        <f t="shared" si="2"/>
        <v>-0.019169329073482427</v>
      </c>
      <c r="E56" s="110">
        <v>417</v>
      </c>
      <c r="F56" s="215">
        <v>252</v>
      </c>
      <c r="G56" s="219">
        <f t="shared" si="8"/>
        <v>-0.39568345323741005</v>
      </c>
      <c r="H56" s="449">
        <v>24</v>
      </c>
      <c r="I56" s="168"/>
      <c r="J56" s="197">
        <f aca="true" t="shared" si="13" ref="J56:J61">(I56-H56)/H56</f>
        <v>-1</v>
      </c>
      <c r="K56" s="235">
        <v>87</v>
      </c>
      <c r="L56" s="168">
        <v>192</v>
      </c>
      <c r="M56" s="237">
        <f t="shared" si="12"/>
        <v>1.206896551724138</v>
      </c>
      <c r="N56" s="214">
        <f t="shared" si="9"/>
        <v>1154</v>
      </c>
      <c r="O56" s="210">
        <f t="shared" si="11"/>
        <v>1058</v>
      </c>
      <c r="P56" s="219">
        <f t="shared" si="10"/>
        <v>-0.0831889081455806</v>
      </c>
    </row>
    <row r="57" spans="1:16" ht="12">
      <c r="A57" s="129" t="s">
        <v>141</v>
      </c>
      <c r="B57" s="213"/>
      <c r="C57" s="210"/>
      <c r="D57" s="197"/>
      <c r="E57" s="235"/>
      <c r="F57" s="215"/>
      <c r="G57" s="219"/>
      <c r="H57" s="449"/>
      <c r="I57" s="168"/>
      <c r="J57" s="197"/>
      <c r="K57" s="181"/>
      <c r="L57" s="206"/>
      <c r="M57" s="237"/>
      <c r="N57" s="214"/>
      <c r="O57" s="210"/>
      <c r="P57" s="219"/>
    </row>
    <row r="58" spans="1:16" ht="12">
      <c r="A58" s="129" t="s">
        <v>136</v>
      </c>
      <c r="B58" s="110">
        <v>47</v>
      </c>
      <c r="C58" s="210">
        <v>102</v>
      </c>
      <c r="D58" s="197">
        <f t="shared" si="2"/>
        <v>1.1702127659574468</v>
      </c>
      <c r="E58" s="235">
        <v>659</v>
      </c>
      <c r="F58" s="215">
        <v>464</v>
      </c>
      <c r="G58" s="219">
        <f t="shared" si="8"/>
        <v>-0.2959028831562974</v>
      </c>
      <c r="H58" s="449">
        <v>206</v>
      </c>
      <c r="I58" s="168">
        <v>160</v>
      </c>
      <c r="J58" s="197">
        <f t="shared" si="13"/>
        <v>-0.22330097087378642</v>
      </c>
      <c r="K58" s="235">
        <v>168</v>
      </c>
      <c r="L58" s="168">
        <v>112</v>
      </c>
      <c r="M58" s="237">
        <f t="shared" si="12"/>
        <v>-0.3333333333333333</v>
      </c>
      <c r="N58" s="214">
        <f t="shared" si="9"/>
        <v>1080</v>
      </c>
      <c r="O58" s="210">
        <f t="shared" si="11"/>
        <v>838</v>
      </c>
      <c r="P58" s="219">
        <f t="shared" si="10"/>
        <v>-0.22407407407407406</v>
      </c>
    </row>
    <row r="59" spans="1:16" ht="12">
      <c r="A59" s="129" t="s">
        <v>66</v>
      </c>
      <c r="B59" s="110">
        <v>561</v>
      </c>
      <c r="C59" s="210">
        <v>581</v>
      </c>
      <c r="D59" s="197">
        <f t="shared" si="2"/>
        <v>0.035650623885918005</v>
      </c>
      <c r="E59" s="110">
        <v>756</v>
      </c>
      <c r="F59" s="215">
        <v>605</v>
      </c>
      <c r="G59" s="219">
        <f t="shared" si="8"/>
        <v>-0.19973544973544974</v>
      </c>
      <c r="H59" s="449">
        <v>76</v>
      </c>
      <c r="I59" s="168"/>
      <c r="J59" s="197">
        <f t="shared" si="13"/>
        <v>-1</v>
      </c>
      <c r="K59" s="235">
        <v>65</v>
      </c>
      <c r="L59" s="168">
        <v>45</v>
      </c>
      <c r="M59" s="237">
        <f t="shared" si="12"/>
        <v>-0.3076923076923077</v>
      </c>
      <c r="N59" s="214">
        <f t="shared" si="9"/>
        <v>1458</v>
      </c>
      <c r="O59" s="210">
        <f t="shared" si="11"/>
        <v>1231</v>
      </c>
      <c r="P59" s="219">
        <f t="shared" si="10"/>
        <v>-0.15569272976680384</v>
      </c>
    </row>
    <row r="60" spans="1:16" ht="12">
      <c r="A60" s="129" t="s">
        <v>67</v>
      </c>
      <c r="B60" s="110">
        <v>649</v>
      </c>
      <c r="C60" s="210">
        <v>543</v>
      </c>
      <c r="D60" s="197">
        <f t="shared" si="2"/>
        <v>-0.1633281972265023</v>
      </c>
      <c r="E60" s="110">
        <v>1050</v>
      </c>
      <c r="F60" s="215">
        <v>1005</v>
      </c>
      <c r="G60" s="219">
        <f t="shared" si="8"/>
        <v>-0.04285714285714286</v>
      </c>
      <c r="H60" s="449">
        <v>24</v>
      </c>
      <c r="I60" s="168"/>
      <c r="J60" s="197">
        <f t="shared" si="13"/>
        <v>-1</v>
      </c>
      <c r="K60" s="235">
        <v>88</v>
      </c>
      <c r="L60" s="168">
        <v>27</v>
      </c>
      <c r="M60" s="237">
        <f t="shared" si="12"/>
        <v>-0.6931818181818182</v>
      </c>
      <c r="N60" s="214">
        <f t="shared" si="9"/>
        <v>1811</v>
      </c>
      <c r="O60" s="210">
        <f t="shared" si="11"/>
        <v>1575</v>
      </c>
      <c r="P60" s="219">
        <f t="shared" si="10"/>
        <v>-0.13031474323578135</v>
      </c>
    </row>
    <row r="61" spans="1:16" ht="12">
      <c r="A61" s="129" t="s">
        <v>68</v>
      </c>
      <c r="B61" s="110">
        <v>726</v>
      </c>
      <c r="C61" s="210">
        <v>638</v>
      </c>
      <c r="D61" s="197">
        <f t="shared" si="2"/>
        <v>-0.12121212121212122</v>
      </c>
      <c r="E61" s="110">
        <v>869</v>
      </c>
      <c r="F61" s="215">
        <v>986</v>
      </c>
      <c r="G61" s="219">
        <f t="shared" si="8"/>
        <v>0.13463751438434982</v>
      </c>
      <c r="H61" s="449">
        <v>75</v>
      </c>
      <c r="I61" s="168">
        <v>48</v>
      </c>
      <c r="J61" s="197">
        <f t="shared" si="13"/>
        <v>-0.36</v>
      </c>
      <c r="K61" s="235">
        <v>64</v>
      </c>
      <c r="L61" s="168">
        <v>14</v>
      </c>
      <c r="M61" s="237">
        <f t="shared" si="12"/>
        <v>-0.78125</v>
      </c>
      <c r="N61" s="214">
        <f t="shared" si="9"/>
        <v>1734</v>
      </c>
      <c r="O61" s="210">
        <f t="shared" si="11"/>
        <v>1686</v>
      </c>
      <c r="P61" s="219">
        <f t="shared" si="10"/>
        <v>-0.02768166089965398</v>
      </c>
    </row>
    <row r="62" spans="1:16" ht="12">
      <c r="A62" s="129" t="s">
        <v>104</v>
      </c>
      <c r="B62" s="213"/>
      <c r="C62" s="210"/>
      <c r="D62" s="197"/>
      <c r="E62" s="213"/>
      <c r="F62" s="215"/>
      <c r="G62" s="219"/>
      <c r="H62" s="449"/>
      <c r="I62" s="168"/>
      <c r="J62" s="197"/>
      <c r="K62" s="235">
        <v>3</v>
      </c>
      <c r="L62" s="168">
        <v>6</v>
      </c>
      <c r="M62" s="219">
        <f t="shared" si="12"/>
        <v>1</v>
      </c>
      <c r="N62" s="214">
        <f t="shared" si="9"/>
        <v>3</v>
      </c>
      <c r="O62" s="210">
        <f t="shared" si="11"/>
        <v>6</v>
      </c>
      <c r="P62" s="219">
        <f t="shared" si="10"/>
        <v>1</v>
      </c>
    </row>
    <row r="63" spans="1:16" ht="12">
      <c r="A63" s="407" t="s">
        <v>69</v>
      </c>
      <c r="B63" s="392">
        <f>SUM(B49:B61)</f>
        <v>4587</v>
      </c>
      <c r="C63" s="379">
        <f>SUM(C49:C61)</f>
        <v>4013</v>
      </c>
      <c r="D63" s="384">
        <f t="shared" si="2"/>
        <v>-0.1251362546326575</v>
      </c>
      <c r="E63" s="392">
        <f>SUM(E49:E62)</f>
        <v>6689</v>
      </c>
      <c r="F63" s="379">
        <f>SUM(F49:F62)</f>
        <v>6219</v>
      </c>
      <c r="G63" s="381">
        <f t="shared" si="8"/>
        <v>-0.0702646135446255</v>
      </c>
      <c r="H63" s="385">
        <f>SUM(H49:H62)</f>
        <v>704</v>
      </c>
      <c r="I63" s="380">
        <f>SUM(I49:I62)</f>
        <v>292</v>
      </c>
      <c r="J63" s="384">
        <f>(I63-H63)/H63</f>
        <v>-0.5852272727272727</v>
      </c>
      <c r="K63" s="392">
        <f>SUM(K49:K62)</f>
        <v>839</v>
      </c>
      <c r="L63" s="379">
        <f>SUM(L49:L62)</f>
        <v>551</v>
      </c>
      <c r="M63" s="381">
        <f>(L63-K63)/K63</f>
        <v>-0.3432657926102503</v>
      </c>
      <c r="N63" s="395">
        <f>SUM(N49:N62)</f>
        <v>12819</v>
      </c>
      <c r="O63" s="379">
        <f>SUM(O49:O62)</f>
        <v>11075</v>
      </c>
      <c r="P63" s="381">
        <f t="shared" si="10"/>
        <v>-0.1360480536703331</v>
      </c>
    </row>
    <row r="64" spans="1:16" ht="6" customHeight="1">
      <c r="A64" s="248"/>
      <c r="B64" s="205"/>
      <c r="C64" s="210"/>
      <c r="D64" s="209"/>
      <c r="E64" s="205"/>
      <c r="F64" s="206"/>
      <c r="G64" s="207"/>
      <c r="H64" s="208"/>
      <c r="I64" s="220"/>
      <c r="J64" s="209"/>
      <c r="K64" s="205"/>
      <c r="L64" s="206"/>
      <c r="M64" s="207"/>
      <c r="N64" s="208"/>
      <c r="O64" s="206"/>
      <c r="P64" s="207"/>
    </row>
    <row r="65" spans="1:16" ht="12">
      <c r="A65" s="204" t="s">
        <v>70</v>
      </c>
      <c r="B65" s="205"/>
      <c r="C65" s="210"/>
      <c r="D65" s="209"/>
      <c r="E65" s="205"/>
      <c r="F65" s="206"/>
      <c r="G65" s="207"/>
      <c r="H65" s="208"/>
      <c r="I65" s="206"/>
      <c r="J65" s="209"/>
      <c r="K65" s="205"/>
      <c r="L65" s="206"/>
      <c r="M65" s="207"/>
      <c r="N65" s="208"/>
      <c r="O65" s="206"/>
      <c r="P65" s="207"/>
    </row>
    <row r="66" spans="1:16" s="302" customFormat="1" ht="12">
      <c r="A66" s="129" t="s">
        <v>126</v>
      </c>
      <c r="B66" s="205">
        <v>27</v>
      </c>
      <c r="C66" s="223"/>
      <c r="D66" s="197"/>
      <c r="E66" s="235">
        <v>149</v>
      </c>
      <c r="F66" s="168">
        <v>264</v>
      </c>
      <c r="G66" s="219">
        <f aca="true" t="shared" si="14" ref="G66:G83">(F66-E66)/E66</f>
        <v>0.7718120805369127</v>
      </c>
      <c r="H66" s="224"/>
      <c r="I66" s="225"/>
      <c r="J66" s="226"/>
      <c r="K66" s="222"/>
      <c r="L66" s="206"/>
      <c r="M66" s="227"/>
      <c r="N66" s="214">
        <f aca="true" t="shared" si="15" ref="N66:O83">SUM(B66+E66+H66+K66)</f>
        <v>176</v>
      </c>
      <c r="O66" s="210">
        <f t="shared" si="15"/>
        <v>264</v>
      </c>
      <c r="P66" s="219">
        <f aca="true" t="shared" si="16" ref="P66:P83">(O66-N66)/N66</f>
        <v>0.5</v>
      </c>
    </row>
    <row r="67" spans="1:16" ht="12">
      <c r="A67" s="129" t="s">
        <v>71</v>
      </c>
      <c r="B67" s="235">
        <v>56</v>
      </c>
      <c r="C67" s="210">
        <v>68</v>
      </c>
      <c r="D67" s="197">
        <f aca="true" t="shared" si="17" ref="D67:D84">(C67-B67)/B67</f>
        <v>0.21428571428571427</v>
      </c>
      <c r="E67" s="213">
        <v>1</v>
      </c>
      <c r="F67" s="206"/>
      <c r="G67" s="219"/>
      <c r="H67" s="208">
        <v>3</v>
      </c>
      <c r="I67" s="206"/>
      <c r="J67" s="209"/>
      <c r="K67" s="235">
        <v>23</v>
      </c>
      <c r="L67" s="168">
        <v>3</v>
      </c>
      <c r="M67" s="237">
        <f aca="true" t="shared" si="18" ref="M67:M83">(L67-K67)/K67</f>
        <v>-0.8695652173913043</v>
      </c>
      <c r="N67" s="214">
        <f t="shared" si="15"/>
        <v>83</v>
      </c>
      <c r="O67" s="210">
        <f t="shared" si="15"/>
        <v>71</v>
      </c>
      <c r="P67" s="219">
        <f t="shared" si="16"/>
        <v>-0.14457831325301204</v>
      </c>
    </row>
    <row r="68" spans="1:16" ht="12">
      <c r="A68" s="129" t="s">
        <v>72</v>
      </c>
      <c r="B68" s="235">
        <v>639</v>
      </c>
      <c r="C68" s="210">
        <v>709</v>
      </c>
      <c r="D68" s="197">
        <f t="shared" si="17"/>
        <v>0.10954616588419405</v>
      </c>
      <c r="E68" s="307">
        <v>377</v>
      </c>
      <c r="F68" s="215">
        <v>612</v>
      </c>
      <c r="G68" s="219">
        <f t="shared" si="14"/>
        <v>0.623342175066313</v>
      </c>
      <c r="H68" s="208">
        <v>9</v>
      </c>
      <c r="I68" s="206"/>
      <c r="J68" s="209"/>
      <c r="K68" s="205">
        <v>24</v>
      </c>
      <c r="L68" s="206"/>
      <c r="M68" s="237"/>
      <c r="N68" s="214">
        <f t="shared" si="15"/>
        <v>1049</v>
      </c>
      <c r="O68" s="210">
        <f t="shared" si="15"/>
        <v>1321</v>
      </c>
      <c r="P68" s="219">
        <f t="shared" si="16"/>
        <v>0.25929456625357483</v>
      </c>
    </row>
    <row r="69" spans="1:16" ht="12">
      <c r="A69" s="129" t="s">
        <v>73</v>
      </c>
      <c r="B69" s="110">
        <v>2</v>
      </c>
      <c r="C69" s="210">
        <v>33</v>
      </c>
      <c r="D69" s="197"/>
      <c r="E69" s="213">
        <v>3</v>
      </c>
      <c r="F69" s="206"/>
      <c r="G69" s="219"/>
      <c r="H69" s="449">
        <v>4</v>
      </c>
      <c r="I69" s="206"/>
      <c r="J69" s="221">
        <f>(I69-H69)/H69</f>
        <v>-1</v>
      </c>
      <c r="K69" s="235">
        <v>15</v>
      </c>
      <c r="L69" s="168">
        <v>29</v>
      </c>
      <c r="M69" s="237">
        <f t="shared" si="18"/>
        <v>0.9333333333333333</v>
      </c>
      <c r="N69" s="214">
        <f t="shared" si="15"/>
        <v>24</v>
      </c>
      <c r="O69" s="210">
        <f t="shared" si="15"/>
        <v>62</v>
      </c>
      <c r="P69" s="219">
        <f t="shared" si="16"/>
        <v>1.5833333333333333</v>
      </c>
    </row>
    <row r="70" spans="1:16" ht="12">
      <c r="A70" s="129" t="s">
        <v>137</v>
      </c>
      <c r="B70" s="110">
        <v>1494</v>
      </c>
      <c r="C70" s="210">
        <v>1654</v>
      </c>
      <c r="D70" s="197">
        <f t="shared" si="17"/>
        <v>0.107095046854083</v>
      </c>
      <c r="E70" s="213">
        <v>1985</v>
      </c>
      <c r="F70" s="215">
        <v>2219</v>
      </c>
      <c r="G70" s="219">
        <f t="shared" si="14"/>
        <v>0.11788413098236776</v>
      </c>
      <c r="H70" s="208">
        <v>47</v>
      </c>
      <c r="I70" s="168">
        <v>30</v>
      </c>
      <c r="J70" s="221">
        <f>(I70-H70)/H70</f>
        <v>-0.3617021276595745</v>
      </c>
      <c r="K70" s="205">
        <v>91</v>
      </c>
      <c r="L70" s="228">
        <v>40</v>
      </c>
      <c r="M70" s="237">
        <f t="shared" si="18"/>
        <v>-0.5604395604395604</v>
      </c>
      <c r="N70" s="214">
        <f t="shared" si="15"/>
        <v>3617</v>
      </c>
      <c r="O70" s="210">
        <f t="shared" si="15"/>
        <v>3943</v>
      </c>
      <c r="P70" s="219">
        <f t="shared" si="16"/>
        <v>0.09012994194083494</v>
      </c>
    </row>
    <row r="71" spans="1:16" ht="12">
      <c r="A71" s="129" t="s">
        <v>74</v>
      </c>
      <c r="B71" s="110">
        <v>684</v>
      </c>
      <c r="C71" s="168">
        <v>496</v>
      </c>
      <c r="D71" s="197">
        <f t="shared" si="17"/>
        <v>-0.27485380116959063</v>
      </c>
      <c r="E71" s="235">
        <v>497</v>
      </c>
      <c r="F71" s="168">
        <v>495</v>
      </c>
      <c r="G71" s="219">
        <f t="shared" si="14"/>
        <v>-0.004024144869215292</v>
      </c>
      <c r="H71" s="449">
        <v>6</v>
      </c>
      <c r="I71" s="168"/>
      <c r="J71" s="221">
        <f>(I71-H71)/H71</f>
        <v>-1</v>
      </c>
      <c r="K71" s="235">
        <v>14</v>
      </c>
      <c r="L71" s="206"/>
      <c r="M71" s="237"/>
      <c r="N71" s="214">
        <f t="shared" si="15"/>
        <v>1201</v>
      </c>
      <c r="O71" s="210">
        <f t="shared" si="15"/>
        <v>991</v>
      </c>
      <c r="P71" s="219">
        <f t="shared" si="16"/>
        <v>-0.17485428809325562</v>
      </c>
    </row>
    <row r="72" spans="1:16" ht="12">
      <c r="A72" s="129" t="s">
        <v>129</v>
      </c>
      <c r="B72" s="110">
        <v>378</v>
      </c>
      <c r="C72" s="210">
        <v>682</v>
      </c>
      <c r="D72" s="197">
        <f t="shared" si="17"/>
        <v>0.8042328042328042</v>
      </c>
      <c r="E72" s="213">
        <v>1374</v>
      </c>
      <c r="F72" s="215">
        <v>1194</v>
      </c>
      <c r="G72" s="219">
        <f t="shared" si="14"/>
        <v>-0.13100436681222707</v>
      </c>
      <c r="H72" s="449">
        <v>105</v>
      </c>
      <c r="I72" s="168">
        <v>57</v>
      </c>
      <c r="J72" s="221">
        <f>(I72-H72)/H72</f>
        <v>-0.45714285714285713</v>
      </c>
      <c r="K72" s="235">
        <v>58</v>
      </c>
      <c r="L72" s="168">
        <v>28</v>
      </c>
      <c r="M72" s="237">
        <f t="shared" si="18"/>
        <v>-0.5172413793103449</v>
      </c>
      <c r="N72" s="214">
        <f t="shared" si="15"/>
        <v>1915</v>
      </c>
      <c r="O72" s="210">
        <f t="shared" si="15"/>
        <v>1961</v>
      </c>
      <c r="P72" s="219">
        <f t="shared" si="16"/>
        <v>0.02402088772845953</v>
      </c>
    </row>
    <row r="73" spans="1:16" ht="12">
      <c r="A73" s="129" t="s">
        <v>155</v>
      </c>
      <c r="B73" s="110">
        <v>993</v>
      </c>
      <c r="C73" s="167">
        <v>1218</v>
      </c>
      <c r="D73" s="197">
        <f t="shared" si="17"/>
        <v>0.22658610271903323</v>
      </c>
      <c r="E73" s="235">
        <v>527</v>
      </c>
      <c r="F73" s="215">
        <v>648</v>
      </c>
      <c r="G73" s="219">
        <f t="shared" si="14"/>
        <v>0.22960151802656548</v>
      </c>
      <c r="H73" s="208">
        <v>6</v>
      </c>
      <c r="I73" s="206"/>
      <c r="J73" s="209"/>
      <c r="K73" s="205">
        <v>94</v>
      </c>
      <c r="L73" s="168">
        <v>183</v>
      </c>
      <c r="M73" s="237">
        <f t="shared" si="18"/>
        <v>0.9468085106382979</v>
      </c>
      <c r="N73" s="214">
        <f t="shared" si="15"/>
        <v>1620</v>
      </c>
      <c r="O73" s="210">
        <f t="shared" si="15"/>
        <v>2049</v>
      </c>
      <c r="P73" s="219">
        <f t="shared" si="16"/>
        <v>0.26481481481481484</v>
      </c>
    </row>
    <row r="74" spans="1:16" ht="12">
      <c r="A74" s="129" t="s">
        <v>75</v>
      </c>
      <c r="B74" s="110">
        <v>20</v>
      </c>
      <c r="C74" s="210"/>
      <c r="D74" s="197">
        <f t="shared" si="17"/>
        <v>-1</v>
      </c>
      <c r="E74" s="235">
        <v>8</v>
      </c>
      <c r="F74" s="168"/>
      <c r="G74" s="219">
        <f t="shared" si="14"/>
        <v>-1</v>
      </c>
      <c r="H74" s="208"/>
      <c r="I74" s="206"/>
      <c r="J74" s="209"/>
      <c r="K74" s="205">
        <v>40</v>
      </c>
      <c r="L74" s="206"/>
      <c r="M74" s="237"/>
      <c r="N74" s="214">
        <f t="shared" si="15"/>
        <v>68</v>
      </c>
      <c r="O74" s="210"/>
      <c r="P74" s="219">
        <f t="shared" si="16"/>
        <v>-1</v>
      </c>
    </row>
    <row r="75" spans="1:16" ht="12">
      <c r="A75" s="129" t="s">
        <v>142</v>
      </c>
      <c r="B75" s="213"/>
      <c r="C75" s="210"/>
      <c r="D75" s="197"/>
      <c r="E75" s="235"/>
      <c r="F75" s="215"/>
      <c r="G75" s="219"/>
      <c r="H75" s="208"/>
      <c r="I75" s="206"/>
      <c r="J75" s="209"/>
      <c r="K75" s="205"/>
      <c r="L75" s="206">
        <v>4</v>
      </c>
      <c r="M75" s="237"/>
      <c r="N75" s="214"/>
      <c r="O75" s="210">
        <f>SUM(C75+F75+I75+L75)</f>
        <v>4</v>
      </c>
      <c r="P75" s="219"/>
    </row>
    <row r="76" spans="1:16" ht="12">
      <c r="A76" s="129" t="s">
        <v>76</v>
      </c>
      <c r="B76" s="110">
        <v>206</v>
      </c>
      <c r="C76" s="210">
        <v>187</v>
      </c>
      <c r="D76" s="197">
        <f t="shared" si="17"/>
        <v>-0.09223300970873786</v>
      </c>
      <c r="E76" s="235">
        <v>181</v>
      </c>
      <c r="F76" s="168"/>
      <c r="G76" s="219">
        <f t="shared" si="14"/>
        <v>-1</v>
      </c>
      <c r="H76" s="449">
        <v>2</v>
      </c>
      <c r="I76" s="228">
        <v>31</v>
      </c>
      <c r="J76" s="221">
        <f>(I76-H76)/H76</f>
        <v>14.5</v>
      </c>
      <c r="K76" s="110">
        <v>1366</v>
      </c>
      <c r="L76" s="167">
        <v>1929</v>
      </c>
      <c r="M76" s="237">
        <f t="shared" si="18"/>
        <v>0.41215226939970717</v>
      </c>
      <c r="N76" s="214">
        <f t="shared" si="15"/>
        <v>1755</v>
      </c>
      <c r="O76" s="210">
        <f t="shared" si="15"/>
        <v>2147</v>
      </c>
      <c r="P76" s="219">
        <f t="shared" si="16"/>
        <v>0.22336182336182336</v>
      </c>
    </row>
    <row r="77" spans="1:16" ht="12">
      <c r="A77" s="129" t="s">
        <v>77</v>
      </c>
      <c r="B77" s="110"/>
      <c r="C77" s="210"/>
      <c r="D77" s="197"/>
      <c r="E77" s="235">
        <v>127</v>
      </c>
      <c r="F77" s="168">
        <v>78</v>
      </c>
      <c r="G77" s="219">
        <f t="shared" si="14"/>
        <v>-0.3858267716535433</v>
      </c>
      <c r="H77" s="208"/>
      <c r="I77" s="206"/>
      <c r="J77" s="209"/>
      <c r="K77" s="235">
        <v>43</v>
      </c>
      <c r="L77" s="168">
        <v>92</v>
      </c>
      <c r="M77" s="237">
        <f t="shared" si="18"/>
        <v>1.1395348837209303</v>
      </c>
      <c r="N77" s="214">
        <f t="shared" si="15"/>
        <v>170</v>
      </c>
      <c r="O77" s="210">
        <f t="shared" si="15"/>
        <v>170</v>
      </c>
      <c r="P77" s="219">
        <f t="shared" si="16"/>
        <v>0</v>
      </c>
    </row>
    <row r="78" spans="1:16" ht="12">
      <c r="A78" s="129" t="s">
        <v>138</v>
      </c>
      <c r="B78" s="110">
        <v>416</v>
      </c>
      <c r="C78" s="168">
        <v>559</v>
      </c>
      <c r="D78" s="197">
        <f t="shared" si="17"/>
        <v>0.34375</v>
      </c>
      <c r="E78" s="213">
        <v>410</v>
      </c>
      <c r="F78" s="215">
        <v>650</v>
      </c>
      <c r="G78" s="219">
        <f t="shared" si="14"/>
        <v>0.5853658536585366</v>
      </c>
      <c r="H78" s="208">
        <v>3</v>
      </c>
      <c r="I78" s="206"/>
      <c r="J78" s="209"/>
      <c r="K78" s="205">
        <v>20</v>
      </c>
      <c r="L78" s="228"/>
      <c r="M78" s="237"/>
      <c r="N78" s="214">
        <f t="shared" si="15"/>
        <v>849</v>
      </c>
      <c r="O78" s="210">
        <f t="shared" si="15"/>
        <v>1209</v>
      </c>
      <c r="P78" s="219">
        <f t="shared" si="16"/>
        <v>0.42402826855123676</v>
      </c>
    </row>
    <row r="79" spans="1:16" ht="12">
      <c r="A79" s="129" t="s">
        <v>79</v>
      </c>
      <c r="B79" s="110">
        <v>23</v>
      </c>
      <c r="C79" s="210"/>
      <c r="D79" s="197"/>
      <c r="E79" s="235">
        <v>35</v>
      </c>
      <c r="F79" s="215">
        <v>27</v>
      </c>
      <c r="G79" s="219">
        <f t="shared" si="14"/>
        <v>-0.22857142857142856</v>
      </c>
      <c r="H79" s="208"/>
      <c r="I79" s="206">
        <v>27</v>
      </c>
      <c r="J79" s="209"/>
      <c r="K79" s="307">
        <v>215</v>
      </c>
      <c r="L79" s="215">
        <v>179</v>
      </c>
      <c r="M79" s="237">
        <f t="shared" si="18"/>
        <v>-0.16744186046511628</v>
      </c>
      <c r="N79" s="214">
        <f t="shared" si="15"/>
        <v>273</v>
      </c>
      <c r="O79" s="210">
        <f t="shared" si="15"/>
        <v>233</v>
      </c>
      <c r="P79" s="219">
        <f t="shared" si="16"/>
        <v>-0.14652014652014653</v>
      </c>
    </row>
    <row r="80" spans="1:16" ht="12">
      <c r="A80" s="129" t="s">
        <v>80</v>
      </c>
      <c r="B80" s="110">
        <v>142</v>
      </c>
      <c r="C80" s="210">
        <v>144</v>
      </c>
      <c r="D80" s="197">
        <f t="shared" si="17"/>
        <v>0.014084507042253521</v>
      </c>
      <c r="E80" s="235">
        <v>169</v>
      </c>
      <c r="F80" s="168">
        <v>159</v>
      </c>
      <c r="G80" s="219">
        <f t="shared" si="14"/>
        <v>-0.05917159763313609</v>
      </c>
      <c r="H80" s="208">
        <v>3</v>
      </c>
      <c r="I80" s="206"/>
      <c r="J80" s="209"/>
      <c r="K80" s="205">
        <v>11</v>
      </c>
      <c r="L80" s="168"/>
      <c r="M80" s="237">
        <f t="shared" si="18"/>
        <v>-1</v>
      </c>
      <c r="N80" s="214">
        <f t="shared" si="15"/>
        <v>325</v>
      </c>
      <c r="O80" s="210">
        <f t="shared" si="15"/>
        <v>303</v>
      </c>
      <c r="P80" s="219">
        <f t="shared" si="16"/>
        <v>-0.06769230769230769</v>
      </c>
    </row>
    <row r="81" spans="1:16" ht="12">
      <c r="A81" s="129" t="s">
        <v>81</v>
      </c>
      <c r="B81" s="110">
        <v>39</v>
      </c>
      <c r="C81" s="210">
        <v>78</v>
      </c>
      <c r="D81" s="197">
        <f t="shared" si="17"/>
        <v>1</v>
      </c>
      <c r="E81" s="235">
        <v>54</v>
      </c>
      <c r="F81" s="215"/>
      <c r="G81" s="219">
        <f t="shared" si="14"/>
        <v>-1</v>
      </c>
      <c r="H81" s="208">
        <v>1</v>
      </c>
      <c r="I81" s="206"/>
      <c r="J81" s="209"/>
      <c r="K81" s="235">
        <v>66</v>
      </c>
      <c r="L81" s="228">
        <v>88</v>
      </c>
      <c r="M81" s="237">
        <f t="shared" si="18"/>
        <v>0.3333333333333333</v>
      </c>
      <c r="N81" s="214">
        <f t="shared" si="15"/>
        <v>160</v>
      </c>
      <c r="O81" s="210">
        <f t="shared" si="15"/>
        <v>166</v>
      </c>
      <c r="P81" s="219">
        <f t="shared" si="16"/>
        <v>0.0375</v>
      </c>
    </row>
    <row r="82" spans="1:16" ht="12">
      <c r="A82" s="129" t="s">
        <v>82</v>
      </c>
      <c r="B82" s="110">
        <v>163</v>
      </c>
      <c r="C82" s="210">
        <v>54</v>
      </c>
      <c r="D82" s="197">
        <f t="shared" si="17"/>
        <v>-0.6687116564417178</v>
      </c>
      <c r="E82" s="235">
        <v>383</v>
      </c>
      <c r="F82" s="168">
        <v>276</v>
      </c>
      <c r="G82" s="219">
        <f t="shared" si="14"/>
        <v>-0.2793733681462141</v>
      </c>
      <c r="H82" s="208"/>
      <c r="I82" s="206"/>
      <c r="J82" s="209"/>
      <c r="K82" s="235">
        <v>39</v>
      </c>
      <c r="L82" s="228"/>
      <c r="M82" s="237">
        <f t="shared" si="18"/>
        <v>-1</v>
      </c>
      <c r="N82" s="214">
        <f t="shared" si="15"/>
        <v>585</v>
      </c>
      <c r="O82" s="210">
        <f t="shared" si="15"/>
        <v>330</v>
      </c>
      <c r="P82" s="219">
        <f t="shared" si="16"/>
        <v>-0.4358974358974359</v>
      </c>
    </row>
    <row r="83" spans="1:16" ht="12">
      <c r="A83" s="129" t="s">
        <v>83</v>
      </c>
      <c r="B83" s="235">
        <v>103</v>
      </c>
      <c r="C83" s="210">
        <v>76</v>
      </c>
      <c r="D83" s="197">
        <f t="shared" si="17"/>
        <v>-0.2621359223300971</v>
      </c>
      <c r="E83" s="235">
        <v>17</v>
      </c>
      <c r="F83" s="168"/>
      <c r="G83" s="219">
        <f t="shared" si="14"/>
        <v>-1</v>
      </c>
      <c r="H83" s="208">
        <v>2</v>
      </c>
      <c r="I83" s="206"/>
      <c r="J83" s="209"/>
      <c r="K83" s="235">
        <v>4</v>
      </c>
      <c r="L83" s="228">
        <v>4</v>
      </c>
      <c r="M83" s="237">
        <f t="shared" si="18"/>
        <v>0</v>
      </c>
      <c r="N83" s="214">
        <f t="shared" si="15"/>
        <v>126</v>
      </c>
      <c r="O83" s="210">
        <f>SUM(C83+F83+I83+L83)</f>
        <v>80</v>
      </c>
      <c r="P83" s="219">
        <f t="shared" si="16"/>
        <v>-0.36507936507936506</v>
      </c>
    </row>
    <row r="84" spans="1:16" ht="12">
      <c r="A84" s="407" t="s">
        <v>84</v>
      </c>
      <c r="B84" s="392">
        <f>SUM(B66:B83)</f>
        <v>5385</v>
      </c>
      <c r="C84" s="379">
        <f>SUM(C66:C83)</f>
        <v>5958</v>
      </c>
      <c r="D84" s="384">
        <f t="shared" si="17"/>
        <v>0.1064066852367688</v>
      </c>
      <c r="E84" s="392">
        <f>SUM(E66:E83)</f>
        <v>6297</v>
      </c>
      <c r="F84" s="379">
        <f>SUM(F66:F83)</f>
        <v>6622</v>
      </c>
      <c r="G84" s="381">
        <f>(F84-E84)/E84</f>
        <v>0.051611878672383676</v>
      </c>
      <c r="H84" s="382">
        <f>SUM(H67:H83)</f>
        <v>191</v>
      </c>
      <c r="I84" s="382">
        <f>SUM(I67:I83)</f>
        <v>145</v>
      </c>
      <c r="J84" s="384">
        <f>(I84-H84)/H84</f>
        <v>-0.24083769633507854</v>
      </c>
      <c r="K84" s="392">
        <f>SUM(K65:K83)</f>
        <v>2123</v>
      </c>
      <c r="L84" s="379">
        <f>SUM(L65:L83)</f>
        <v>2579</v>
      </c>
      <c r="M84" s="381">
        <f>(L84-K84)/K84</f>
        <v>0.21479039095619407</v>
      </c>
      <c r="N84" s="395">
        <f>SUM(N66:N83)</f>
        <v>13996</v>
      </c>
      <c r="O84" s="379">
        <f>SUM(O66:O83)</f>
        <v>15304</v>
      </c>
      <c r="P84" s="381">
        <f>(O84-N84)/N84</f>
        <v>0.09345527293512432</v>
      </c>
    </row>
    <row r="85" spans="1:16" ht="12">
      <c r="A85" s="204" t="s">
        <v>85</v>
      </c>
      <c r="B85" s="205"/>
      <c r="C85" s="210"/>
      <c r="D85" s="209"/>
      <c r="E85" s="205"/>
      <c r="F85" s="206"/>
      <c r="G85" s="207"/>
      <c r="H85" s="386"/>
      <c r="I85" s="206"/>
      <c r="J85" s="209"/>
      <c r="K85" s="205"/>
      <c r="L85" s="206"/>
      <c r="M85" s="207"/>
      <c r="N85" s="208"/>
      <c r="O85" s="206"/>
      <c r="P85" s="207"/>
    </row>
    <row r="86" spans="1:16" ht="12">
      <c r="A86" s="129" t="s">
        <v>86</v>
      </c>
      <c r="B86" s="235">
        <v>29</v>
      </c>
      <c r="C86" s="210"/>
      <c r="D86" s="197">
        <f aca="true" t="shared" si="19" ref="D86:D97">(C86-B86)/B86</f>
        <v>-1</v>
      </c>
      <c r="E86" s="235">
        <v>18</v>
      </c>
      <c r="F86" s="215"/>
      <c r="G86" s="219">
        <f aca="true" t="shared" si="20" ref="G86:G97">(F86-E86)/E86</f>
        <v>-1</v>
      </c>
      <c r="H86" s="212"/>
      <c r="I86" s="230"/>
      <c r="J86" s="182"/>
      <c r="K86" s="235">
        <v>167</v>
      </c>
      <c r="L86" s="168">
        <v>182</v>
      </c>
      <c r="M86" s="219">
        <f>(L86-K86)/K86</f>
        <v>0.08982035928143713</v>
      </c>
      <c r="N86" s="214">
        <f>SUM(B86+E86+H86+K86)</f>
        <v>214</v>
      </c>
      <c r="O86" s="210">
        <f>SUM(C86+F86+I86+L86)</f>
        <v>182</v>
      </c>
      <c r="P86" s="219">
        <f aca="true" t="shared" si="21" ref="P86:P96">(O86-N86)/N86</f>
        <v>-0.14953271028037382</v>
      </c>
    </row>
    <row r="87" spans="1:16" ht="12">
      <c r="A87" s="129" t="s">
        <v>87</v>
      </c>
      <c r="B87" s="235"/>
      <c r="C87" s="210"/>
      <c r="D87" s="197"/>
      <c r="E87" s="235"/>
      <c r="F87" s="206">
        <v>64</v>
      </c>
      <c r="G87" s="219"/>
      <c r="H87" s="212"/>
      <c r="I87" s="230">
        <v>6</v>
      </c>
      <c r="J87" s="221"/>
      <c r="K87" s="235">
        <v>24</v>
      </c>
      <c r="L87" s="168">
        <v>8</v>
      </c>
      <c r="M87" s="219">
        <f>(L87-K87)/K87</f>
        <v>-0.6666666666666666</v>
      </c>
      <c r="N87" s="214">
        <f aca="true" t="shared" si="22" ref="N87:N96">SUM(B87+E87+H87+K87)</f>
        <v>24</v>
      </c>
      <c r="O87" s="210">
        <f aca="true" t="shared" si="23" ref="O87:O96">SUM(C87+F87+I87+L87)</f>
        <v>78</v>
      </c>
      <c r="P87" s="219">
        <f t="shared" si="21"/>
        <v>2.25</v>
      </c>
    </row>
    <row r="88" spans="1:16" ht="12">
      <c r="A88" s="129" t="s">
        <v>122</v>
      </c>
      <c r="B88" s="213">
        <v>25</v>
      </c>
      <c r="C88" s="210">
        <v>44</v>
      </c>
      <c r="D88" s="197">
        <f t="shared" si="19"/>
        <v>0.76</v>
      </c>
      <c r="E88" s="235">
        <v>238</v>
      </c>
      <c r="F88" s="215">
        <v>160</v>
      </c>
      <c r="G88" s="219">
        <f t="shared" si="20"/>
        <v>-0.3277310924369748</v>
      </c>
      <c r="H88" s="214"/>
      <c r="I88" s="230"/>
      <c r="J88" s="182"/>
      <c r="K88" s="235">
        <v>11</v>
      </c>
      <c r="L88" s="168">
        <v>24</v>
      </c>
      <c r="M88" s="219">
        <f>(L88-K88)/K88</f>
        <v>1.1818181818181819</v>
      </c>
      <c r="N88" s="214">
        <f t="shared" si="22"/>
        <v>274</v>
      </c>
      <c r="O88" s="210">
        <f t="shared" si="23"/>
        <v>228</v>
      </c>
      <c r="P88" s="219">
        <f t="shared" si="21"/>
        <v>-0.1678832116788321</v>
      </c>
    </row>
    <row r="89" spans="1:16" ht="12">
      <c r="A89" s="129" t="s">
        <v>143</v>
      </c>
      <c r="B89" s="213"/>
      <c r="C89" s="210"/>
      <c r="D89" s="197"/>
      <c r="E89" s="235"/>
      <c r="F89" s="215"/>
      <c r="G89" s="219"/>
      <c r="H89" s="214"/>
      <c r="I89" s="230"/>
      <c r="J89" s="221"/>
      <c r="K89" s="235"/>
      <c r="L89" s="168"/>
      <c r="M89" s="219"/>
      <c r="N89" s="214"/>
      <c r="O89" s="210"/>
      <c r="P89" s="219"/>
    </row>
    <row r="90" spans="1:16" ht="12">
      <c r="A90" s="129" t="s">
        <v>88</v>
      </c>
      <c r="B90" s="213">
        <v>318</v>
      </c>
      <c r="C90" s="210">
        <v>183</v>
      </c>
      <c r="D90" s="197">
        <f t="shared" si="19"/>
        <v>-0.42452830188679247</v>
      </c>
      <c r="E90" s="235">
        <v>216</v>
      </c>
      <c r="F90" s="215">
        <v>228</v>
      </c>
      <c r="G90" s="219">
        <f t="shared" si="20"/>
        <v>0.05555555555555555</v>
      </c>
      <c r="H90" s="212">
        <v>69</v>
      </c>
      <c r="I90" s="230"/>
      <c r="J90" s="182"/>
      <c r="K90" s="205">
        <v>18</v>
      </c>
      <c r="L90" s="206"/>
      <c r="M90" s="219"/>
      <c r="N90" s="214">
        <f t="shared" si="22"/>
        <v>621</v>
      </c>
      <c r="O90" s="210">
        <f t="shared" si="23"/>
        <v>411</v>
      </c>
      <c r="P90" s="219">
        <f t="shared" si="21"/>
        <v>-0.33816425120772947</v>
      </c>
    </row>
    <row r="91" spans="1:16" ht="12">
      <c r="A91" s="129" t="s">
        <v>144</v>
      </c>
      <c r="B91" s="213"/>
      <c r="C91" s="210">
        <v>32</v>
      </c>
      <c r="D91" s="197"/>
      <c r="E91" s="235"/>
      <c r="F91" s="215"/>
      <c r="G91" s="219"/>
      <c r="H91" s="212"/>
      <c r="I91" s="230"/>
      <c r="J91" s="182"/>
      <c r="K91" s="205"/>
      <c r="L91" s="206"/>
      <c r="M91" s="219"/>
      <c r="N91" s="214"/>
      <c r="O91" s="210">
        <f>SUM(C91+F91+I91+L91)</f>
        <v>32</v>
      </c>
      <c r="P91" s="219"/>
    </row>
    <row r="92" spans="1:16" ht="12">
      <c r="A92" s="129" t="s">
        <v>125</v>
      </c>
      <c r="B92" s="213">
        <v>3</v>
      </c>
      <c r="C92" s="210"/>
      <c r="D92" s="197">
        <f t="shared" si="19"/>
        <v>-1</v>
      </c>
      <c r="E92" s="235">
        <v>45</v>
      </c>
      <c r="F92" s="215">
        <v>45</v>
      </c>
      <c r="G92" s="219">
        <f t="shared" si="20"/>
        <v>0</v>
      </c>
      <c r="H92" s="212"/>
      <c r="I92" s="230"/>
      <c r="J92" s="182"/>
      <c r="K92" s="235">
        <v>58</v>
      </c>
      <c r="L92" s="168">
        <v>29</v>
      </c>
      <c r="M92" s="219">
        <f>(L92-K92)/K92</f>
        <v>-0.5</v>
      </c>
      <c r="N92" s="214">
        <f t="shared" si="22"/>
        <v>106</v>
      </c>
      <c r="O92" s="210">
        <f t="shared" si="23"/>
        <v>74</v>
      </c>
      <c r="P92" s="219">
        <f t="shared" si="21"/>
        <v>-0.3018867924528302</v>
      </c>
    </row>
    <row r="93" spans="1:16" ht="12">
      <c r="A93" s="129" t="s">
        <v>116</v>
      </c>
      <c r="B93" s="213"/>
      <c r="C93" s="210"/>
      <c r="D93" s="197"/>
      <c r="E93" s="450"/>
      <c r="F93" s="215"/>
      <c r="G93" s="219"/>
      <c r="H93" s="212"/>
      <c r="I93" s="230"/>
      <c r="J93" s="182"/>
      <c r="K93" s="205"/>
      <c r="L93" s="206"/>
      <c r="M93" s="219"/>
      <c r="N93" s="214"/>
      <c r="O93" s="210"/>
      <c r="P93" s="219"/>
    </row>
    <row r="94" spans="1:16" ht="12">
      <c r="A94" s="129" t="s">
        <v>89</v>
      </c>
      <c r="B94" s="213">
        <v>48</v>
      </c>
      <c r="C94" s="210"/>
      <c r="D94" s="197">
        <f t="shared" si="19"/>
        <v>-1</v>
      </c>
      <c r="E94" s="450">
        <v>48</v>
      </c>
      <c r="F94" s="168">
        <v>111</v>
      </c>
      <c r="G94" s="219">
        <f t="shared" si="20"/>
        <v>1.3125</v>
      </c>
      <c r="H94" s="212">
        <v>87</v>
      </c>
      <c r="I94" s="206"/>
      <c r="J94" s="221"/>
      <c r="K94" s="235">
        <v>35</v>
      </c>
      <c r="L94" s="206">
        <v>36</v>
      </c>
      <c r="M94" s="219">
        <f>(L94-K94)/K94</f>
        <v>0.02857142857142857</v>
      </c>
      <c r="N94" s="214">
        <f t="shared" si="22"/>
        <v>218</v>
      </c>
      <c r="O94" s="210">
        <f t="shared" si="23"/>
        <v>147</v>
      </c>
      <c r="P94" s="219">
        <f t="shared" si="21"/>
        <v>-0.3256880733944954</v>
      </c>
    </row>
    <row r="95" spans="1:16" ht="12">
      <c r="A95" s="129" t="s">
        <v>145</v>
      </c>
      <c r="B95" s="213"/>
      <c r="C95" s="210">
        <v>18</v>
      </c>
      <c r="D95" s="197"/>
      <c r="E95" s="450"/>
      <c r="F95" s="168"/>
      <c r="G95" s="219"/>
      <c r="H95" s="212"/>
      <c r="I95" s="206"/>
      <c r="J95" s="221"/>
      <c r="K95" s="235"/>
      <c r="L95" s="206"/>
      <c r="M95" s="219"/>
      <c r="N95" s="214"/>
      <c r="O95" s="210">
        <f>SUM(C95+F95+I95+L95)</f>
        <v>18</v>
      </c>
      <c r="P95" s="219"/>
    </row>
    <row r="96" spans="1:16" ht="12">
      <c r="A96" s="129" t="s">
        <v>90</v>
      </c>
      <c r="B96" s="213"/>
      <c r="C96" s="210"/>
      <c r="D96" s="197"/>
      <c r="E96" s="213"/>
      <c r="F96" s="168">
        <v>3</v>
      </c>
      <c r="G96" s="219"/>
      <c r="H96" s="212"/>
      <c r="I96" s="230"/>
      <c r="J96" s="254"/>
      <c r="K96" s="235">
        <v>1</v>
      </c>
      <c r="L96" s="206"/>
      <c r="M96" s="219"/>
      <c r="N96" s="214">
        <f t="shared" si="22"/>
        <v>1</v>
      </c>
      <c r="O96" s="210">
        <f t="shared" si="23"/>
        <v>3</v>
      </c>
      <c r="P96" s="219">
        <f t="shared" si="21"/>
        <v>2</v>
      </c>
    </row>
    <row r="97" spans="1:16" ht="12">
      <c r="A97" s="407" t="s">
        <v>91</v>
      </c>
      <c r="B97" s="392">
        <f>SUM(B86:B96)</f>
        <v>423</v>
      </c>
      <c r="C97" s="379">
        <f>SUM(C86:C96)</f>
        <v>277</v>
      </c>
      <c r="D97" s="384">
        <f t="shared" si="19"/>
        <v>-0.34515366430260047</v>
      </c>
      <c r="E97" s="392">
        <f>SUM(E86:E96)</f>
        <v>565</v>
      </c>
      <c r="F97" s="379">
        <f>SUM(F86:F96)</f>
        <v>611</v>
      </c>
      <c r="G97" s="381">
        <f t="shared" si="20"/>
        <v>0.08141592920353982</v>
      </c>
      <c r="H97" s="385">
        <f>SUM(H86:H96)</f>
        <v>156</v>
      </c>
      <c r="I97" s="382">
        <f>SUM(I86:I96)</f>
        <v>6</v>
      </c>
      <c r="J97" s="384">
        <f>(I97-H97)/H97</f>
        <v>-0.9615384615384616</v>
      </c>
      <c r="K97" s="392">
        <f>SUM(K86:K96)</f>
        <v>314</v>
      </c>
      <c r="L97" s="379">
        <f>SUM(L86:L96)</f>
        <v>279</v>
      </c>
      <c r="M97" s="381">
        <f>(L97-K97)/K97</f>
        <v>-0.11146496815286625</v>
      </c>
      <c r="N97" s="395">
        <f>SUM(N86:N96)</f>
        <v>1458</v>
      </c>
      <c r="O97" s="379">
        <f>SUM(O86:O96)</f>
        <v>1173</v>
      </c>
      <c r="P97" s="381">
        <f>(O97-N97)/N97</f>
        <v>-0.19547325102880658</v>
      </c>
    </row>
    <row r="98" spans="1:16" ht="6" customHeight="1">
      <c r="A98" s="249"/>
      <c r="B98" s="205"/>
      <c r="C98" s="210"/>
      <c r="D98" s="209"/>
      <c r="E98" s="205"/>
      <c r="F98" s="206"/>
      <c r="G98" s="207"/>
      <c r="H98" s="386"/>
      <c r="I98" s="220"/>
      <c r="J98" s="209"/>
      <c r="K98" s="205"/>
      <c r="L98" s="206"/>
      <c r="M98" s="207"/>
      <c r="N98" s="208"/>
      <c r="O98" s="206"/>
      <c r="P98" s="207"/>
    </row>
    <row r="99" spans="1:16" ht="12">
      <c r="A99" s="204" t="s">
        <v>152</v>
      </c>
      <c r="B99" s="205"/>
      <c r="C99" s="210"/>
      <c r="D99" s="209"/>
      <c r="E99" s="205"/>
      <c r="F99" s="206"/>
      <c r="G99" s="207"/>
      <c r="H99" s="386"/>
      <c r="I99" s="220"/>
      <c r="J99" s="209"/>
      <c r="K99" s="205"/>
      <c r="L99" s="441">
        <v>1</v>
      </c>
      <c r="M99" s="207"/>
      <c r="N99" s="208"/>
      <c r="O99" s="441">
        <v>1</v>
      </c>
      <c r="P99" s="207"/>
    </row>
    <row r="100" spans="1:16" ht="3.75" customHeight="1">
      <c r="A100" s="249"/>
      <c r="B100" s="205"/>
      <c r="C100" s="210"/>
      <c r="D100" s="209"/>
      <c r="E100" s="205"/>
      <c r="F100" s="206"/>
      <c r="G100" s="207"/>
      <c r="H100" s="386"/>
      <c r="I100" s="220"/>
      <c r="J100" s="209"/>
      <c r="K100" s="205"/>
      <c r="L100" s="206"/>
      <c r="M100" s="207"/>
      <c r="N100" s="208"/>
      <c r="O100" s="206"/>
      <c r="P100" s="207"/>
    </row>
    <row r="101" spans="1:16" ht="12">
      <c r="A101" s="408" t="s">
        <v>92</v>
      </c>
      <c r="B101" s="392">
        <v>154</v>
      </c>
      <c r="C101" s="383">
        <v>164</v>
      </c>
      <c r="D101" s="384">
        <f>(C101-B101)/B101</f>
        <v>0.06493506493506493</v>
      </c>
      <c r="E101" s="392">
        <v>874</v>
      </c>
      <c r="F101" s="383">
        <v>929</v>
      </c>
      <c r="G101" s="381">
        <f>(F101-E101)/E101</f>
        <v>0.06292906178489703</v>
      </c>
      <c r="H101" s="385"/>
      <c r="I101" s="382"/>
      <c r="J101" s="384"/>
      <c r="K101" s="392">
        <v>214</v>
      </c>
      <c r="L101" s="379">
        <v>207</v>
      </c>
      <c r="M101" s="381">
        <f>(L101-K101)/K101</f>
        <v>-0.03271028037383177</v>
      </c>
      <c r="N101" s="395">
        <f>SUM(B101+E101+H101+K101)</f>
        <v>1242</v>
      </c>
      <c r="O101" s="379">
        <f>SUM(C101+F101+I101+L101)</f>
        <v>1300</v>
      </c>
      <c r="P101" s="381">
        <f>(O101-N101)/N101</f>
        <v>0.04669887278582931</v>
      </c>
    </row>
    <row r="102" spans="1:16" ht="6" customHeight="1">
      <c r="A102" s="250"/>
      <c r="B102" s="253"/>
      <c r="C102" s="245"/>
      <c r="D102" s="254"/>
      <c r="E102" s="253"/>
      <c r="F102" s="245"/>
      <c r="G102" s="229"/>
      <c r="H102" s="387"/>
      <c r="I102" s="246"/>
      <c r="J102" s="254"/>
      <c r="K102" s="393"/>
      <c r="L102" s="247"/>
      <c r="M102" s="397"/>
      <c r="N102" s="252"/>
      <c r="O102" s="245"/>
      <c r="P102" s="229"/>
    </row>
    <row r="103" spans="1:16" ht="12">
      <c r="A103" s="204" t="s">
        <v>10</v>
      </c>
      <c r="B103" s="205"/>
      <c r="C103" s="210"/>
      <c r="D103" s="209"/>
      <c r="E103" s="205"/>
      <c r="F103" s="206"/>
      <c r="G103" s="207"/>
      <c r="H103" s="208"/>
      <c r="I103" s="206"/>
      <c r="J103" s="209"/>
      <c r="K103" s="205"/>
      <c r="L103" s="206"/>
      <c r="M103" s="207"/>
      <c r="N103" s="208"/>
      <c r="O103" s="206"/>
      <c r="P103" s="207"/>
    </row>
    <row r="104" spans="1:16" s="303" customFormat="1" ht="12">
      <c r="A104" s="304" t="s">
        <v>19</v>
      </c>
      <c r="B104" s="305">
        <v>41</v>
      </c>
      <c r="C104" s="215">
        <v>16</v>
      </c>
      <c r="D104" s="221">
        <f>(C104-B104)/B104</f>
        <v>-0.6097560975609756</v>
      </c>
      <c r="E104" s="305">
        <v>13</v>
      </c>
      <c r="F104" s="228">
        <v>10</v>
      </c>
      <c r="G104" s="219">
        <f>(F104-E104)/E104</f>
        <v>-0.23076923076923078</v>
      </c>
      <c r="H104" s="388">
        <v>3</v>
      </c>
      <c r="I104" s="306"/>
      <c r="J104" s="221"/>
      <c r="K104" s="305">
        <v>11</v>
      </c>
      <c r="L104" s="228">
        <v>11</v>
      </c>
      <c r="M104" s="219">
        <f>(L104-K104)/K104</f>
        <v>0</v>
      </c>
      <c r="N104" s="396">
        <f>SUM(B104+E104+H104+K104)</f>
        <v>68</v>
      </c>
      <c r="O104" s="215">
        <f>SUM(C104+F104+I104+L104)</f>
        <v>37</v>
      </c>
      <c r="P104" s="219">
        <f>(O104-N104)/N104</f>
        <v>-0.45588235294117646</v>
      </c>
    </row>
    <row r="105" spans="1:16" ht="12">
      <c r="A105" s="129" t="s">
        <v>93</v>
      </c>
      <c r="B105" s="213">
        <v>60</v>
      </c>
      <c r="C105" s="210"/>
      <c r="D105" s="197">
        <f>(C105-B105)/B105</f>
        <v>-1</v>
      </c>
      <c r="E105" s="235">
        <v>4</v>
      </c>
      <c r="F105" s="206"/>
      <c r="G105" s="219">
        <f>(F105-E105)/E105</f>
        <v>-1</v>
      </c>
      <c r="H105" s="389"/>
      <c r="I105" s="230"/>
      <c r="J105" s="182"/>
      <c r="K105" s="205"/>
      <c r="L105" s="206"/>
      <c r="M105" s="207"/>
      <c r="N105" s="214">
        <f aca="true" t="shared" si="24" ref="N105:O107">SUM(B105+E105+H105+K105)</f>
        <v>64</v>
      </c>
      <c r="O105" s="210"/>
      <c r="P105" s="219">
        <f>(O105-N105)/N105</f>
        <v>-1</v>
      </c>
    </row>
    <row r="106" spans="1:16" ht="12">
      <c r="A106" s="129" t="s">
        <v>36</v>
      </c>
      <c r="B106" s="213">
        <v>111</v>
      </c>
      <c r="C106" s="210">
        <v>142</v>
      </c>
      <c r="D106" s="197">
        <f>(C106-B106)/B106</f>
        <v>0.27927927927927926</v>
      </c>
      <c r="E106" s="235">
        <v>6</v>
      </c>
      <c r="F106" s="168"/>
      <c r="G106" s="219">
        <f>(F106-E106)/E106</f>
        <v>-1</v>
      </c>
      <c r="H106" s="389"/>
      <c r="I106" s="230"/>
      <c r="J106" s="182"/>
      <c r="K106" s="205"/>
      <c r="L106" s="206"/>
      <c r="M106" s="207"/>
      <c r="N106" s="214">
        <f t="shared" si="24"/>
        <v>117</v>
      </c>
      <c r="O106" s="210">
        <f t="shared" si="24"/>
        <v>142</v>
      </c>
      <c r="P106" s="219">
        <f>(O106-N106)/N106</f>
        <v>0.21367521367521367</v>
      </c>
    </row>
    <row r="107" spans="1:16" ht="12">
      <c r="A107" s="129" t="s">
        <v>44</v>
      </c>
      <c r="B107" s="213">
        <v>188</v>
      </c>
      <c r="C107" s="210">
        <v>220</v>
      </c>
      <c r="D107" s="197">
        <f>(C107-B107)/B107</f>
        <v>0.1702127659574468</v>
      </c>
      <c r="E107" s="235">
        <v>40</v>
      </c>
      <c r="F107" s="168">
        <v>80</v>
      </c>
      <c r="G107" s="219">
        <f>(F107-E107)/E107</f>
        <v>1</v>
      </c>
      <c r="H107" s="388">
        <v>12</v>
      </c>
      <c r="I107" s="230"/>
      <c r="J107" s="182"/>
      <c r="K107" s="205">
        <v>8</v>
      </c>
      <c r="L107" s="206"/>
      <c r="M107" s="207"/>
      <c r="N107" s="214">
        <f t="shared" si="24"/>
        <v>248</v>
      </c>
      <c r="O107" s="210">
        <f t="shared" si="24"/>
        <v>300</v>
      </c>
      <c r="P107" s="219">
        <f>(O107-N107)/N107</f>
        <v>0.20967741935483872</v>
      </c>
    </row>
    <row r="108" spans="1:16" ht="12">
      <c r="A108" s="407" t="s">
        <v>94</v>
      </c>
      <c r="B108" s="392">
        <f>SUM(B104:B107)</f>
        <v>400</v>
      </c>
      <c r="C108" s="379">
        <f>SUM(C104:C107)</f>
        <v>378</v>
      </c>
      <c r="D108" s="384">
        <f>(C108-B108)/B108</f>
        <v>-0.055</v>
      </c>
      <c r="E108" s="392">
        <f>SUM(E104:E107)</f>
        <v>63</v>
      </c>
      <c r="F108" s="379">
        <f>SUM(F104:F107)</f>
        <v>90</v>
      </c>
      <c r="G108" s="381">
        <f>(F108-E108)/E108</f>
        <v>0.42857142857142855</v>
      </c>
      <c r="H108" s="392">
        <f>SUM(H104:H107)</f>
        <v>15</v>
      </c>
      <c r="I108" s="382"/>
      <c r="J108" s="384"/>
      <c r="K108" s="392">
        <f>SUM(K104:K107)</f>
        <v>19</v>
      </c>
      <c r="L108" s="379">
        <f>SUM(L104:L107)</f>
        <v>11</v>
      </c>
      <c r="M108" s="381">
        <f>(L108-K108)/K108</f>
        <v>-0.42105263157894735</v>
      </c>
      <c r="N108" s="395">
        <f>SUM(N104:N107)</f>
        <v>497</v>
      </c>
      <c r="O108" s="379">
        <f>SUM(O104:O107)</f>
        <v>479</v>
      </c>
      <c r="P108" s="381">
        <f>(O108-N108)/N108</f>
        <v>-0.03621730382293763</v>
      </c>
    </row>
    <row r="109" spans="1:16" s="303" customFormat="1" ht="6.75" customHeight="1">
      <c r="A109" s="251"/>
      <c r="B109" s="253"/>
      <c r="C109" s="245"/>
      <c r="D109" s="254"/>
      <c r="E109" s="393"/>
      <c r="F109" s="247"/>
      <c r="G109" s="229"/>
      <c r="H109" s="387"/>
      <c r="I109" s="244"/>
      <c r="J109" s="254"/>
      <c r="K109" s="393"/>
      <c r="L109" s="247"/>
      <c r="M109" s="397"/>
      <c r="N109" s="252"/>
      <c r="O109" s="245"/>
      <c r="P109" s="229"/>
    </row>
    <row r="110" spans="1:16" ht="12">
      <c r="A110" s="204" t="s">
        <v>95</v>
      </c>
      <c r="B110" s="205"/>
      <c r="C110" s="210"/>
      <c r="D110" s="209"/>
      <c r="E110" s="205"/>
      <c r="F110" s="206"/>
      <c r="G110" s="207"/>
      <c r="H110" s="208"/>
      <c r="I110" s="220"/>
      <c r="J110" s="209"/>
      <c r="K110" s="205"/>
      <c r="L110" s="206"/>
      <c r="M110" s="207"/>
      <c r="N110" s="208"/>
      <c r="O110" s="206"/>
      <c r="P110" s="207"/>
    </row>
    <row r="111" spans="1:16" ht="12">
      <c r="A111" s="129" t="s">
        <v>96</v>
      </c>
      <c r="B111" s="235"/>
      <c r="C111" s="168"/>
      <c r="D111" s="197"/>
      <c r="E111" s="110">
        <v>4</v>
      </c>
      <c r="F111" s="206">
        <v>4</v>
      </c>
      <c r="G111" s="219">
        <f>(F111-E111)/E111</f>
        <v>0</v>
      </c>
      <c r="H111" s="449"/>
      <c r="I111" s="168"/>
      <c r="J111" s="221"/>
      <c r="K111" s="205">
        <v>4</v>
      </c>
      <c r="L111" s="206">
        <v>4</v>
      </c>
      <c r="M111" s="219">
        <f>(L111-K111)/K111</f>
        <v>0</v>
      </c>
      <c r="N111" s="214">
        <f aca="true" t="shared" si="25" ref="N111:O116">SUM(B111+E111+H111+K111)</f>
        <v>8</v>
      </c>
      <c r="O111" s="210">
        <f t="shared" si="25"/>
        <v>8</v>
      </c>
      <c r="P111" s="219">
        <f>(O111-N111)/N111</f>
        <v>0</v>
      </c>
    </row>
    <row r="112" spans="1:16" ht="12">
      <c r="A112" s="129" t="s">
        <v>97</v>
      </c>
      <c r="B112" s="235">
        <v>26</v>
      </c>
      <c r="C112" s="210">
        <v>15</v>
      </c>
      <c r="D112" s="197">
        <f>(C112-B112)/B112</f>
        <v>-0.4230769230769231</v>
      </c>
      <c r="E112" s="110">
        <v>634</v>
      </c>
      <c r="F112" s="215">
        <v>679</v>
      </c>
      <c r="G112" s="219">
        <f>(F112-E112)/E112</f>
        <v>0.07097791798107256</v>
      </c>
      <c r="H112" s="449">
        <v>22</v>
      </c>
      <c r="I112" s="168"/>
      <c r="J112" s="221">
        <f>(I112-H112)/H112</f>
        <v>-1</v>
      </c>
      <c r="K112" s="235">
        <v>141</v>
      </c>
      <c r="L112" s="168">
        <v>130</v>
      </c>
      <c r="M112" s="219">
        <f>(L112-K112)/K112</f>
        <v>-0.07801418439716312</v>
      </c>
      <c r="N112" s="214">
        <f t="shared" si="25"/>
        <v>823</v>
      </c>
      <c r="O112" s="210">
        <f t="shared" si="25"/>
        <v>824</v>
      </c>
      <c r="P112" s="219">
        <f>(O112-N112)/N112</f>
        <v>0.001215066828675577</v>
      </c>
    </row>
    <row r="113" spans="1:16" ht="12">
      <c r="A113" s="129" t="s">
        <v>169</v>
      </c>
      <c r="B113" s="235"/>
      <c r="C113" s="168">
        <v>4</v>
      </c>
      <c r="D113" s="197"/>
      <c r="E113" s="213"/>
      <c r="F113" s="168">
        <v>24</v>
      </c>
      <c r="G113" s="219"/>
      <c r="H113" s="389"/>
      <c r="I113" s="230"/>
      <c r="J113" s="221"/>
      <c r="K113" s="205"/>
      <c r="L113" s="206"/>
      <c r="M113" s="219"/>
      <c r="N113" s="214"/>
      <c r="O113" s="210">
        <f>SUM(C113+F113+I113+L113)</f>
        <v>28</v>
      </c>
      <c r="P113" s="219"/>
    </row>
    <row r="114" spans="1:16" ht="12">
      <c r="A114" s="129" t="s">
        <v>98</v>
      </c>
      <c r="B114" s="213">
        <v>16</v>
      </c>
      <c r="C114" s="168"/>
      <c r="D114" s="197">
        <f>(C114-B114)/B114</f>
        <v>-1</v>
      </c>
      <c r="E114" s="235">
        <v>72</v>
      </c>
      <c r="F114" s="168">
        <v>56</v>
      </c>
      <c r="G114" s="219">
        <f>(F114-E114)/E114</f>
        <v>-0.2222222222222222</v>
      </c>
      <c r="H114" s="283"/>
      <c r="I114" s="230">
        <v>8</v>
      </c>
      <c r="J114" s="221"/>
      <c r="K114" s="235">
        <v>45</v>
      </c>
      <c r="L114" s="168">
        <v>5</v>
      </c>
      <c r="M114" s="219">
        <f>(L114-K114)/K114</f>
        <v>-0.8888888888888888</v>
      </c>
      <c r="N114" s="214">
        <f t="shared" si="25"/>
        <v>133</v>
      </c>
      <c r="O114" s="210">
        <f t="shared" si="25"/>
        <v>69</v>
      </c>
      <c r="P114" s="219">
        <f>(O114-N114)/N114</f>
        <v>-0.48120300751879697</v>
      </c>
    </row>
    <row r="115" spans="1:16" ht="12">
      <c r="A115" s="129" t="s">
        <v>146</v>
      </c>
      <c r="B115" s="213"/>
      <c r="C115" s="210"/>
      <c r="D115" s="197"/>
      <c r="E115" s="213"/>
      <c r="F115" s="215">
        <v>80</v>
      </c>
      <c r="G115" s="219"/>
      <c r="H115" s="389"/>
      <c r="I115" s="168"/>
      <c r="J115" s="221"/>
      <c r="K115" s="205"/>
      <c r="L115" s="206"/>
      <c r="M115" s="219"/>
      <c r="N115" s="214"/>
      <c r="O115" s="210">
        <f>SUM(C115+F115+I115+L115)</f>
        <v>80</v>
      </c>
      <c r="P115" s="219"/>
    </row>
    <row r="116" spans="1:16" ht="12">
      <c r="A116" s="129" t="s">
        <v>99</v>
      </c>
      <c r="B116" s="110">
        <v>708</v>
      </c>
      <c r="C116" s="210">
        <v>524</v>
      </c>
      <c r="D116" s="197">
        <f>(C116-B116)/B116</f>
        <v>-0.2598870056497175</v>
      </c>
      <c r="E116" s="110">
        <v>624</v>
      </c>
      <c r="F116" s="215">
        <v>976</v>
      </c>
      <c r="G116" s="219">
        <f>(F116-E116)/E116</f>
        <v>0.5641025641025641</v>
      </c>
      <c r="H116" s="283">
        <v>202</v>
      </c>
      <c r="I116" s="168">
        <v>336</v>
      </c>
      <c r="J116" s="221">
        <f>(I116-H116)/H116</f>
        <v>0.6633663366336634</v>
      </c>
      <c r="K116" s="235">
        <v>227</v>
      </c>
      <c r="L116" s="168">
        <v>138</v>
      </c>
      <c r="M116" s="219">
        <f>(L116-K116)/K116</f>
        <v>-0.3920704845814978</v>
      </c>
      <c r="N116" s="214">
        <f t="shared" si="25"/>
        <v>1761</v>
      </c>
      <c r="O116" s="210">
        <f t="shared" si="25"/>
        <v>1974</v>
      </c>
      <c r="P116" s="219">
        <f>(O116-N116)/N116</f>
        <v>0.12095400340715502</v>
      </c>
    </row>
    <row r="117" spans="1:16" ht="12">
      <c r="A117" s="407" t="s">
        <v>100</v>
      </c>
      <c r="B117" s="392">
        <f>SUM(B111:B116)</f>
        <v>750</v>
      </c>
      <c r="C117" s="379">
        <f>SUM(C111:C116)</f>
        <v>543</v>
      </c>
      <c r="D117" s="384">
        <f>(C117-B117)/B117</f>
        <v>-0.276</v>
      </c>
      <c r="E117" s="392">
        <f>SUM(E111:E116)</f>
        <v>1334</v>
      </c>
      <c r="F117" s="379">
        <f>SUM(F111:F116)</f>
        <v>1819</v>
      </c>
      <c r="G117" s="381">
        <f>(F117-E117)/E117</f>
        <v>0.36356821589205396</v>
      </c>
      <c r="H117" s="385">
        <f>SUM(H111:H116)</f>
        <v>224</v>
      </c>
      <c r="I117" s="382">
        <f>SUM(I111:I116)</f>
        <v>344</v>
      </c>
      <c r="J117" s="384">
        <f>(I117-H117)/H117</f>
        <v>0.5357142857142857</v>
      </c>
      <c r="K117" s="392">
        <f>SUM(K111:K116)</f>
        <v>417</v>
      </c>
      <c r="L117" s="379">
        <f>SUM(L111:L116)</f>
        <v>277</v>
      </c>
      <c r="M117" s="381">
        <f>(L117-K117)/K117</f>
        <v>-0.33573141486810554</v>
      </c>
      <c r="N117" s="395">
        <f>SUM(N111:N116)</f>
        <v>2725</v>
      </c>
      <c r="O117" s="379">
        <f>SUM(O111:O116)</f>
        <v>2983</v>
      </c>
      <c r="P117" s="381">
        <f>(O117-N117)/N117</f>
        <v>0.09467889908256881</v>
      </c>
    </row>
    <row r="118" spans="1:16" ht="6" customHeight="1">
      <c r="A118" s="250"/>
      <c r="B118" s="253"/>
      <c r="C118" s="245"/>
      <c r="D118" s="254"/>
      <c r="E118" s="253"/>
      <c r="F118" s="245"/>
      <c r="G118" s="229"/>
      <c r="H118" s="387"/>
      <c r="I118" s="244"/>
      <c r="J118" s="254"/>
      <c r="K118" s="393"/>
      <c r="L118" s="247"/>
      <c r="M118" s="397"/>
      <c r="N118" s="252"/>
      <c r="O118" s="245"/>
      <c r="P118" s="229"/>
    </row>
    <row r="119" spans="1:16" ht="6" customHeight="1">
      <c r="A119" s="129"/>
      <c r="B119" s="205"/>
      <c r="C119" s="210"/>
      <c r="D119" s="209"/>
      <c r="E119" s="205"/>
      <c r="F119" s="206"/>
      <c r="G119" s="207"/>
      <c r="H119" s="208"/>
      <c r="I119" s="206"/>
      <c r="J119" s="209"/>
      <c r="K119" s="205"/>
      <c r="L119" s="206"/>
      <c r="M119" s="207"/>
      <c r="N119" s="208"/>
      <c r="O119" s="206"/>
      <c r="P119" s="207"/>
    </row>
    <row r="120" spans="1:16" ht="12">
      <c r="A120" s="231" t="s">
        <v>20</v>
      </c>
      <c r="B120" s="213"/>
      <c r="C120" s="210">
        <v>6</v>
      </c>
      <c r="D120" s="221"/>
      <c r="E120" s="205"/>
      <c r="F120" s="206"/>
      <c r="G120" s="207"/>
      <c r="H120" s="208"/>
      <c r="I120" s="206"/>
      <c r="J120" s="209"/>
      <c r="K120" s="205"/>
      <c r="L120" s="206"/>
      <c r="M120" s="207"/>
      <c r="N120" s="214"/>
      <c r="O120" s="210">
        <f>SUM(C120+F120+I120+L120)</f>
        <v>6</v>
      </c>
      <c r="P120" s="219"/>
    </row>
    <row r="121" spans="1:16" ht="12">
      <c r="A121" s="129" t="s">
        <v>101</v>
      </c>
      <c r="B121" s="213"/>
      <c r="C121" s="210"/>
      <c r="D121" s="221"/>
      <c r="E121" s="205"/>
      <c r="F121" s="206"/>
      <c r="G121" s="207"/>
      <c r="H121" s="208"/>
      <c r="I121" s="206"/>
      <c r="J121" s="209"/>
      <c r="K121" s="205"/>
      <c r="L121" s="206"/>
      <c r="M121" s="207"/>
      <c r="N121" s="214"/>
      <c r="O121" s="210"/>
      <c r="P121" s="219"/>
    </row>
    <row r="122" spans="1:16" ht="12">
      <c r="A122" s="407" t="s">
        <v>102</v>
      </c>
      <c r="B122" s="392"/>
      <c r="C122" s="379">
        <f>SUM(C120:C121)</f>
        <v>6</v>
      </c>
      <c r="D122" s="384"/>
      <c r="E122" s="392"/>
      <c r="F122" s="379"/>
      <c r="G122" s="381"/>
      <c r="H122" s="385"/>
      <c r="I122" s="382"/>
      <c r="J122" s="384"/>
      <c r="K122" s="392"/>
      <c r="L122" s="379"/>
      <c r="M122" s="381"/>
      <c r="N122" s="395"/>
      <c r="O122" s="379">
        <f>SUM(C122+F122+L122)</f>
        <v>6</v>
      </c>
      <c r="P122" s="381"/>
    </row>
    <row r="123" spans="1:16" ht="6" customHeight="1">
      <c r="A123" s="129"/>
      <c r="B123" s="205"/>
      <c r="C123" s="210"/>
      <c r="D123" s="209"/>
      <c r="E123" s="205"/>
      <c r="F123" s="206"/>
      <c r="G123" s="207"/>
      <c r="H123" s="208"/>
      <c r="I123" s="206"/>
      <c r="J123" s="209"/>
      <c r="K123" s="205"/>
      <c r="L123" s="206"/>
      <c r="M123" s="207"/>
      <c r="N123" s="208"/>
      <c r="O123" s="206"/>
      <c r="P123" s="207"/>
    </row>
    <row r="124" spans="1:16" ht="12">
      <c r="A124" s="232" t="s">
        <v>103</v>
      </c>
      <c r="B124" s="394">
        <f>SUM(B46+B63+B84+B97+B47+B101+B108+B117+B122)</f>
        <v>28952</v>
      </c>
      <c r="C124" s="216">
        <f>SUM(C46+C47+C63+C84+C97+C101+C108+C117+C122)</f>
        <v>30208</v>
      </c>
      <c r="D124" s="218">
        <f>(C124-B124)/B124</f>
        <v>0.04338214976512849</v>
      </c>
      <c r="E124" s="394">
        <f>SUM(E46+E63+E84+E97+E47+E101+E108+E117+E122)</f>
        <v>20971</v>
      </c>
      <c r="F124" s="216">
        <f>SUM(F46+F63+F84+F97+F47+F101+F108+F117+F122)</f>
        <v>21301</v>
      </c>
      <c r="G124" s="217">
        <f>(F124-E124)/E124</f>
        <v>0.015736016403604978</v>
      </c>
      <c r="H124" s="390">
        <f>SUM(H46+H63+H84+H97+H47+H101+H108+H117+H122)</f>
        <v>1840</v>
      </c>
      <c r="I124" s="216">
        <f>SUM(I46+I63+I84+I97+I47+I101+I108+I117+I122)</f>
        <v>1341</v>
      </c>
      <c r="J124" s="218">
        <f>(I124-H124)/H124</f>
        <v>-0.27119565217391306</v>
      </c>
      <c r="K124" s="394">
        <f>SUM(K46+K63+K84+K97+K47+K99+K101+K108+K117+K122)</f>
        <v>6296</v>
      </c>
      <c r="L124" s="216">
        <f>SUM(L46+L63+L84+L97+L47+L99+L101+L108+L117+L122)</f>
        <v>6446</v>
      </c>
      <c r="M124" s="217">
        <f>(L124-K124)/K124</f>
        <v>0.023824650571791613</v>
      </c>
      <c r="N124" s="216">
        <f>SUM(N46+N63+N84+N97+N47+N99+N101+N108+N117+N122)</f>
        <v>58059</v>
      </c>
      <c r="O124" s="216">
        <f>SUM(O46+O63+O84+O97+O47+O99+O101+O108+O117+O122)</f>
        <v>59296</v>
      </c>
      <c r="P124" s="217">
        <f>(O124-N124)/N124</f>
        <v>0.021305912950619198</v>
      </c>
    </row>
    <row r="125" spans="1:16" ht="12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</sheetData>
  <mergeCells count="7">
    <mergeCell ref="A4:P4"/>
    <mergeCell ref="B6:D6"/>
    <mergeCell ref="E6:G6"/>
    <mergeCell ref="K6:M6"/>
    <mergeCell ref="H6:J6"/>
    <mergeCell ref="N6:P6"/>
    <mergeCell ref="A6:A7"/>
  </mergeCells>
  <printOptions horizontalCentered="1"/>
  <pageMargins left="0.5" right="0.5" top="0.75" bottom="1" header="0.5" footer="0.5"/>
  <pageSetup firstPageNumber="11" useFirstPageNumber="1" fitToHeight="0" horizontalDpi="600" verticalDpi="600" orientation="landscape" scale="74" r:id="rId1"/>
  <headerFooter alignWithMargins="0">
    <oddFooter xml:space="preserve">&amp;L&amp;8Note: Total student credit hours exclude SAB (Study Abroad) courses. 70 student credit hours were excluded in summer 2002 and 190 were excluded in summer 2001.&amp;C
&amp;ROffice of IRAA
10/10/02
Page &amp;P </oddFooter>
  </headerFooter>
  <rowBreaks count="2" manualBreakCount="2">
    <brk id="47" max="15" man="1"/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csu</cp:lastModifiedBy>
  <cp:lastPrinted>2002-10-22T18:14:30Z</cp:lastPrinted>
  <dcterms:created xsi:type="dcterms:W3CDTF">2000-10-31T21:19:01Z</dcterms:created>
  <dcterms:modified xsi:type="dcterms:W3CDTF">2002-11-01T13:41:21Z</dcterms:modified>
  <cp:category/>
  <cp:version/>
  <cp:contentType/>
  <cp:contentStatus/>
</cp:coreProperties>
</file>